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Всего-дор" sheetId="4" r:id="rId1"/>
    <sheet name="Лист1" sheetId="5" r:id="rId2"/>
  </sheets>
  <definedNames>
    <definedName name="_xlnm._FilterDatabase" localSheetId="0" hidden="1">'Всего-дор'!$A$14:$AF$14</definedName>
    <definedName name="_xlnm.Print_Titles" localSheetId="0">'Всего-дор'!$14:$14</definedName>
    <definedName name="_xlnm.Print_Area" localSheetId="0">'Всего-дор'!$A$1:$AA$246</definedName>
  </definedNames>
  <calcPr calcId="152511" iterate="1"/>
</workbook>
</file>

<file path=xl/calcChain.xml><?xml version="1.0" encoding="utf-8"?>
<calcChain xmlns="http://schemas.openxmlformats.org/spreadsheetml/2006/main">
  <c r="Z35" i="4" l="1"/>
  <c r="U19" i="4"/>
  <c r="U79" i="4"/>
  <c r="U78" i="4"/>
  <c r="V67" i="4" l="1"/>
  <c r="Z67" i="4" s="1"/>
  <c r="W90" i="4"/>
  <c r="V90" i="4"/>
  <c r="W216" i="4"/>
  <c r="V216" i="4"/>
  <c r="U216" i="4"/>
  <c r="Z216" i="4" l="1"/>
  <c r="U185" i="4" l="1"/>
  <c r="U181" i="4"/>
  <c r="U177" i="4"/>
  <c r="U173" i="4"/>
  <c r="U169" i="4"/>
  <c r="U165" i="4"/>
  <c r="U161" i="4"/>
  <c r="U224" i="4"/>
  <c r="U97" i="4"/>
  <c r="U218" i="4"/>
  <c r="U190" i="4"/>
  <c r="U85" i="4"/>
  <c r="U80" i="4"/>
  <c r="U84" i="4" l="1"/>
  <c r="U180" i="4" l="1"/>
  <c r="U184" i="4"/>
  <c r="U172" i="4"/>
  <c r="U168" i="4"/>
  <c r="U164" i="4" l="1"/>
  <c r="U160" i="4"/>
  <c r="U90" i="4"/>
  <c r="U25" i="4" l="1"/>
  <c r="U69" i="4"/>
  <c r="U65" i="4"/>
  <c r="Z65" i="4" s="1"/>
  <c r="Z66" i="4"/>
  <c r="Z64" i="4"/>
  <c r="U214" i="4"/>
  <c r="U212" i="4"/>
  <c r="U195" i="4"/>
  <c r="Z74" i="4" l="1"/>
  <c r="Z72" i="4"/>
  <c r="Z75" i="4"/>
  <c r="Z73" i="4"/>
  <c r="Z227" i="4" l="1"/>
  <c r="W89" i="4" l="1"/>
  <c r="U26" i="4" l="1"/>
  <c r="U18" i="4" s="1"/>
  <c r="U183" i="4" l="1"/>
  <c r="Z186" i="4"/>
  <c r="Z185" i="4"/>
  <c r="Z184" i="4"/>
  <c r="Z182" i="4"/>
  <c r="Z181" i="4"/>
  <c r="Z180" i="4"/>
  <c r="U179" i="4"/>
  <c r="Z178" i="4"/>
  <c r="Z177" i="4"/>
  <c r="Z176" i="4"/>
  <c r="U175" i="4"/>
  <c r="Z174" i="4"/>
  <c r="Z173" i="4"/>
  <c r="Z172" i="4"/>
  <c r="U171" i="4"/>
  <c r="Z170" i="4"/>
  <c r="Z169" i="4"/>
  <c r="Z168" i="4"/>
  <c r="U167" i="4"/>
  <c r="Z166" i="4"/>
  <c r="Z165" i="4"/>
  <c r="Z164" i="4"/>
  <c r="U163" i="4"/>
  <c r="Z162" i="4"/>
  <c r="Z226" i="4"/>
  <c r="Z167" i="4" l="1"/>
  <c r="Z171" i="4"/>
  <c r="Z175" i="4"/>
  <c r="Z179" i="4"/>
  <c r="Z183" i="4"/>
  <c r="Z163" i="4"/>
  <c r="Z69" i="4"/>
  <c r="Z71" i="4"/>
  <c r="U70" i="4"/>
  <c r="U68" i="4" s="1"/>
  <c r="Z68" i="4" s="1"/>
  <c r="Z70" i="4" l="1"/>
  <c r="U31" i="4" l="1"/>
  <c r="U24" i="4" s="1"/>
  <c r="T218" i="4" l="1"/>
  <c r="T214" i="4"/>
  <c r="T190" i="4"/>
  <c r="T91" i="4" l="1"/>
  <c r="T155" i="4" l="1"/>
  <c r="T150" i="4"/>
  <c r="T133" i="4"/>
  <c r="T112" i="4"/>
  <c r="T108" i="4"/>
  <c r="T90" i="4"/>
  <c r="T97" i="4"/>
  <c r="T85" i="4"/>
  <c r="T80" i="4"/>
  <c r="T195" i="4"/>
  <c r="T212" i="4"/>
  <c r="T221" i="4"/>
  <c r="T32" i="4"/>
  <c r="W28" i="4" l="1"/>
  <c r="V28" i="4"/>
  <c r="W24" i="4" l="1"/>
  <c r="X24" i="4"/>
  <c r="Y24" i="4"/>
  <c r="T201" i="4"/>
  <c r="Z63" i="4"/>
  <c r="Z62" i="4"/>
  <c r="Z61" i="4"/>
  <c r="Z60" i="4"/>
  <c r="Z59" i="4"/>
  <c r="Z58" i="4"/>
  <c r="T54" i="4"/>
  <c r="T53" i="4"/>
  <c r="T52" i="4" l="1"/>
  <c r="Z43" i="4"/>
  <c r="T79" i="4" l="1"/>
  <c r="V79" i="4"/>
  <c r="W77" i="4"/>
  <c r="W78" i="4"/>
  <c r="X28" i="4"/>
  <c r="X25" i="4"/>
  <c r="T77" i="4" l="1"/>
  <c r="T78" i="4"/>
  <c r="W190" i="4" l="1"/>
  <c r="V190" i="4" l="1"/>
  <c r="Z130" i="4" l="1"/>
  <c r="Z158" i="4" l="1"/>
  <c r="Z157" i="4"/>
  <c r="Z152" i="4"/>
  <c r="Z153" i="4"/>
  <c r="Z140" i="4"/>
  <c r="T125" i="4" l="1"/>
  <c r="T124" i="4"/>
  <c r="T121" i="4"/>
  <c r="T120" i="4"/>
  <c r="T117" i="4"/>
  <c r="T116" i="4"/>
  <c r="T109" i="4"/>
  <c r="T105" i="4"/>
  <c r="T104" i="4"/>
  <c r="T101" i="4"/>
  <c r="T100" i="4"/>
  <c r="X76" i="4"/>
  <c r="Y76" i="4"/>
  <c r="Z139" i="4" l="1"/>
  <c r="Z138" i="4"/>
  <c r="Z137" i="4"/>
  <c r="T136" i="4"/>
  <c r="Z136" i="4" s="1"/>
  <c r="Z135" i="4"/>
  <c r="Z134" i="4"/>
  <c r="Z133" i="4"/>
  <c r="T132" i="4"/>
  <c r="Z132" i="4" s="1"/>
  <c r="Z131" i="4"/>
  <c r="Z129" i="4"/>
  <c r="Z128" i="4"/>
  <c r="T127" i="4"/>
  <c r="Z127" i="4" s="1"/>
  <c r="Z148" i="4"/>
  <c r="Z147" i="4"/>
  <c r="Z146" i="4"/>
  <c r="T145" i="4"/>
  <c r="Z145" i="4" s="1"/>
  <c r="Z144" i="4"/>
  <c r="Z143" i="4"/>
  <c r="Z142" i="4"/>
  <c r="T141" i="4"/>
  <c r="Z141" i="4" s="1"/>
  <c r="Z151" i="4"/>
  <c r="Z150" i="4"/>
  <c r="T149" i="4"/>
  <c r="Z149" i="4" s="1"/>
  <c r="T154" i="4"/>
  <c r="Z154" i="4" s="1"/>
  <c r="Z155" i="4"/>
  <c r="Z156" i="4"/>
  <c r="Z221" i="4" l="1"/>
  <c r="Z222" i="4"/>
  <c r="T220" i="4"/>
  <c r="Z220" i="4" s="1"/>
  <c r="Z84" i="4" l="1"/>
  <c r="T25" i="4" l="1"/>
  <c r="T50" i="4"/>
  <c r="T49" i="4"/>
  <c r="V228" i="4" l="1"/>
  <c r="W80" i="4"/>
  <c r="W76" i="4" s="1"/>
  <c r="Z196" i="4"/>
  <c r="Z224" i="4"/>
  <c r="Z54" i="4" l="1"/>
  <c r="Z88" i="4"/>
  <c r="Z52" i="4" l="1"/>
  <c r="Z57" i="4"/>
  <c r="Z56" i="4"/>
  <c r="Z161" i="4" l="1"/>
  <c r="Z160" i="4"/>
  <c r="U159" i="4"/>
  <c r="V24" i="4"/>
  <c r="Z159" i="4" l="1"/>
  <c r="Z55" i="4" l="1"/>
  <c r="Z53" i="4"/>
  <c r="T29" i="4" l="1"/>
  <c r="Z126" i="4" l="1"/>
  <c r="Z125" i="4"/>
  <c r="Z124" i="4"/>
  <c r="T123" i="4"/>
  <c r="Z123" i="4" s="1"/>
  <c r="Z110" i="4"/>
  <c r="Z109" i="4"/>
  <c r="Z108" i="4"/>
  <c r="T107" i="4"/>
  <c r="Z107" i="4" s="1"/>
  <c r="Z122" i="4"/>
  <c r="Z121" i="4"/>
  <c r="Z120" i="4"/>
  <c r="T119" i="4"/>
  <c r="Z119" i="4" s="1"/>
  <c r="Z118" i="4"/>
  <c r="Z117" i="4"/>
  <c r="Z116" i="4"/>
  <c r="T115" i="4"/>
  <c r="Z115" i="4" s="1"/>
  <c r="Z114" i="4" l="1"/>
  <c r="Z113" i="4"/>
  <c r="Z112" i="4"/>
  <c r="T111" i="4"/>
  <c r="Z111" i="4" s="1"/>
  <c r="Z50" i="4"/>
  <c r="Z49" i="4"/>
  <c r="Z48" i="4"/>
  <c r="T47" i="4"/>
  <c r="Z47" i="4" l="1"/>
  <c r="Z106" i="4" l="1"/>
  <c r="Z105" i="4"/>
  <c r="Z104" i="4"/>
  <c r="T103" i="4"/>
  <c r="Z103" i="4" s="1"/>
  <c r="Z51" i="4" l="1"/>
  <c r="T34" i="4" l="1"/>
  <c r="T33" i="4"/>
  <c r="Z32" i="4" l="1"/>
  <c r="V78" i="4" l="1"/>
  <c r="V19" i="4" s="1"/>
  <c r="X78" i="4"/>
  <c r="X19" i="4" s="1"/>
  <c r="T99" i="4" l="1"/>
  <c r="Z98" i="4"/>
  <c r="Z97" i="4" l="1"/>
  <c r="Z102" i="4" l="1"/>
  <c r="Z101" i="4"/>
  <c r="Z100" i="4"/>
  <c r="Z99" i="4" l="1"/>
  <c r="Z85" i="4" l="1"/>
  <c r="Z87" i="4" l="1"/>
  <c r="T31" i="4" l="1"/>
  <c r="T24" i="4" s="1"/>
  <c r="Z41" i="4" l="1"/>
  <c r="Z38" i="4"/>
  <c r="V89" i="4" l="1"/>
  <c r="V76" i="4" s="1"/>
  <c r="Z28" i="4" l="1"/>
  <c r="Y25" i="4"/>
  <c r="Z46" i="4"/>
  <c r="Z44" i="4"/>
  <c r="T26" i="4" l="1"/>
  <c r="T18" i="4" s="1"/>
  <c r="U89" i="4" l="1"/>
  <c r="U76" i="4" s="1"/>
  <c r="Z33" i="4" l="1"/>
  <c r="Z34" i="4"/>
  <c r="Z25" i="4"/>
  <c r="Z31" i="4" l="1"/>
  <c r="Z219" i="4" l="1"/>
  <c r="Z218" i="4"/>
  <c r="Z230" i="4" l="1"/>
  <c r="W79" i="4" l="1"/>
  <c r="X79" i="4"/>
  <c r="Y79" i="4"/>
  <c r="X195" i="4" l="1"/>
  <c r="Y195" i="4"/>
  <c r="U237" i="4" l="1"/>
  <c r="V237" i="4"/>
  <c r="W237" i="4"/>
  <c r="X237" i="4"/>
  <c r="Y237" i="4"/>
  <c r="T237" i="4"/>
  <c r="Z237" i="4" l="1"/>
  <c r="Z232" i="4"/>
  <c r="Z86" i="4" l="1"/>
  <c r="T27" i="4" l="1"/>
  <c r="Z90" i="4"/>
  <c r="Z91" i="4"/>
  <c r="T89" i="4"/>
  <c r="T76" i="4" s="1"/>
  <c r="Z26" i="4"/>
  <c r="Z27" i="4" l="1"/>
  <c r="Z89" i="4"/>
  <c r="Z29" i="4"/>
  <c r="Z24" i="4" s="1"/>
  <c r="Z17" i="4" l="1"/>
  <c r="Z83" i="4" l="1"/>
  <c r="Y189" i="4"/>
  <c r="X189" i="4"/>
  <c r="W189" i="4"/>
  <c r="V189" i="4"/>
  <c r="U189" i="4"/>
  <c r="T189" i="4"/>
  <c r="Z92" i="4" l="1"/>
  <c r="Z79" i="4" s="1"/>
  <c r="Z30" i="4" l="1"/>
  <c r="Z211" i="4"/>
  <c r="Z207" i="4"/>
  <c r="Z195" i="4"/>
  <c r="X236" i="4" l="1"/>
  <c r="T236" i="4"/>
  <c r="U236" i="4"/>
  <c r="V236" i="4"/>
  <c r="W236" i="4"/>
  <c r="T200" i="4"/>
  <c r="U200" i="4"/>
  <c r="V200" i="4"/>
  <c r="W200" i="4"/>
  <c r="X200" i="4"/>
  <c r="Z80" i="4" l="1"/>
  <c r="Z76" i="4" s="1"/>
  <c r="W19" i="4"/>
  <c r="Z96" i="4" l="1"/>
  <c r="Z78" i="4" l="1"/>
  <c r="Z190" i="4" l="1"/>
  <c r="Y236" i="4" l="1"/>
  <c r="W228" i="4" l="1"/>
  <c r="X228" i="4"/>
  <c r="Y228" i="4"/>
  <c r="T188" i="4" l="1"/>
  <c r="T20" i="4" s="1"/>
  <c r="V188" i="4"/>
  <c r="W188" i="4"/>
  <c r="X188" i="4"/>
  <c r="Y188" i="4"/>
  <c r="Y200" i="4" l="1"/>
  <c r="Z213" i="4"/>
  <c r="T228" i="4" l="1"/>
  <c r="U228" i="4" l="1"/>
  <c r="Z81" i="4" l="1"/>
  <c r="Z94" i="4"/>
  <c r="Z202" i="4" l="1"/>
  <c r="Z95" i="4" l="1"/>
  <c r="Y22" i="4" l="1"/>
  <c r="Y77" i="4"/>
  <c r="Y19" i="4" s="1"/>
  <c r="U199" i="4" l="1"/>
  <c r="U187" i="4" s="1"/>
  <c r="V199" i="4"/>
  <c r="V187" i="4" s="1"/>
  <c r="W199" i="4"/>
  <c r="W187" i="4" s="1"/>
  <c r="X199" i="4"/>
  <c r="X187" i="4" s="1"/>
  <c r="Y199" i="4"/>
  <c r="Y187" i="4" s="1"/>
  <c r="T199" i="4"/>
  <c r="T187" i="4" l="1"/>
  <c r="W23" i="4"/>
  <c r="W15" i="4" s="1"/>
  <c r="V23" i="4"/>
  <c r="V15" i="4" s="1"/>
  <c r="X23" i="4"/>
  <c r="X15" i="4" s="1"/>
  <c r="Y23" i="4"/>
  <c r="Y15" i="4" s="1"/>
  <c r="U188" i="4"/>
  <c r="U20" i="4" s="1"/>
  <c r="V20" i="4"/>
  <c r="W20" i="4"/>
  <c r="X20" i="4"/>
  <c r="Y20" i="4"/>
  <c r="Z20" i="4" s="1"/>
  <c r="Z188" i="4"/>
  <c r="Z239" i="4"/>
  <c r="Z192" i="4"/>
  <c r="Z193" i="4"/>
  <c r="Z189" i="4" s="1"/>
  <c r="Z194" i="4"/>
  <c r="Z197" i="4"/>
  <c r="Z198" i="4"/>
  <c r="Z203" i="4"/>
  <c r="Z205" i="4"/>
  <c r="Z206" i="4"/>
  <c r="Z209" i="4"/>
  <c r="Z210" i="4"/>
  <c r="Z215" i="4"/>
  <c r="Z234" i="4"/>
  <c r="Z236" i="4"/>
  <c r="Z241" i="4"/>
  <c r="Z243" i="4"/>
  <c r="Z228" i="4" l="1"/>
  <c r="Z200" i="4"/>
  <c r="Z82" i="4" l="1"/>
  <c r="T23" i="4" l="1"/>
  <c r="Z93" i="4" l="1"/>
  <c r="Z214" i="4"/>
  <c r="U23" i="4" l="1"/>
  <c r="Z23" i="4" s="1"/>
  <c r="Z212" i="4"/>
  <c r="Z204" i="4"/>
  <c r="Z208" i="4"/>
  <c r="Z201" i="4"/>
  <c r="T22" i="4"/>
  <c r="U22" i="4"/>
  <c r="V22" i="4"/>
  <c r="W22" i="4"/>
  <c r="X22" i="4"/>
  <c r="U15" i="4" l="1"/>
  <c r="Z199" i="4"/>
  <c r="Z187" i="4" s="1"/>
  <c r="Z22" i="4"/>
  <c r="T21" i="4" l="1"/>
  <c r="U21" i="4"/>
  <c r="V21" i="4"/>
  <c r="Z21" i="4" l="1"/>
  <c r="Z19" i="4"/>
  <c r="Z77" i="4"/>
  <c r="T15" i="4" l="1"/>
  <c r="Z15" i="4" s="1"/>
</calcChain>
</file>

<file path=xl/sharedStrings.xml><?xml version="1.0" encoding="utf-8"?>
<sst xmlns="http://schemas.openxmlformats.org/spreadsheetml/2006/main" count="2298" uniqueCount="190">
  <si>
    <t>раздел</t>
  </si>
  <si>
    <t>%</t>
  </si>
  <si>
    <t>км</t>
  </si>
  <si>
    <t>м</t>
  </si>
  <si>
    <t>Целевое (суммарное) значение показателя</t>
  </si>
  <si>
    <t>значение</t>
  </si>
  <si>
    <t>Характеристика муниципальной программы города Твери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</si>
  <si>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</si>
  <si>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Единица измерения</t>
  </si>
  <si>
    <t>кв. м</t>
  </si>
  <si>
    <t>Код бюджетной классификации</t>
  </si>
  <si>
    <t>0</t>
  </si>
  <si>
    <t>1</t>
  </si>
  <si>
    <t>2</t>
  </si>
  <si>
    <t>под-раздел</t>
  </si>
  <si>
    <t>Классификация целевой статьи расходов бюджета</t>
  </si>
  <si>
    <t>п. м</t>
  </si>
  <si>
    <t>Задача 1 
«Организация пассажирских перевозок городским общественным транспортом»</t>
  </si>
  <si>
    <t>5</t>
  </si>
  <si>
    <t>8</t>
  </si>
  <si>
    <t>9</t>
  </si>
  <si>
    <t>4</t>
  </si>
  <si>
    <t>3</t>
  </si>
  <si>
    <t>6</t>
  </si>
  <si>
    <t>Задача 3 
«Содержание автомобильных дорог общего пользования и искусственных сооружений на них»</t>
  </si>
  <si>
    <t>Задача 2 
«Капитальный и текущий ремонт автомобильных дорог общего пользования и искусственных сооружений на них»</t>
  </si>
  <si>
    <t>Задача 1 
«Строительство (реконструкция) автомобильных дорог общего пользования и искусственных сооружений на них»</t>
  </si>
  <si>
    <t>Муниципальная программа, всего</t>
  </si>
  <si>
    <t>да - 1
нет - 0</t>
  </si>
  <si>
    <t>Задача 2 
«Организация выдачи специальных разрешений и согласований на движение по автомобильным дорогам транспортного средства, осуществляющего перевозки опасных, тяжеловесных и (или) крупногабаритных грузов»</t>
  </si>
  <si>
    <t>Примечание: разработка проектной документации, технический надзор и другие виды надзора по мероприятиям осуществляются за счет средств, запланированных на реализацию этих мероприятий</t>
  </si>
  <si>
    <t>единиц</t>
  </si>
  <si>
    <t>штук</t>
  </si>
  <si>
    <t>год достижения</t>
  </si>
  <si>
    <t>тысяч руб.</t>
  </si>
  <si>
    <t>тысяч кв. м</t>
  </si>
  <si>
    <t>тысяч чел.</t>
  </si>
  <si>
    <t>Годы реализации программы</t>
  </si>
  <si>
    <t>тысяч м3</t>
  </si>
  <si>
    <t>код исполнителя программы</t>
  </si>
  <si>
    <t>тысяч кв.м</t>
  </si>
  <si>
    <t>S</t>
  </si>
  <si>
    <t xml:space="preserve"> </t>
  </si>
  <si>
    <t>к муниципальной программе города Твери</t>
  </si>
  <si>
    <t>Приложение 1 
к постановлению администрации города Твери
от «_____» _________________  2018 №  _________</t>
  </si>
  <si>
    <t>«Дорожное хозяйство и общественный транспорт города Твери» на 2021-2026 годы</t>
  </si>
  <si>
    <t>R</t>
  </si>
  <si>
    <t>«Приложение 1</t>
  </si>
  <si>
    <t>».</t>
  </si>
  <si>
    <r>
      <rPr>
        <b/>
        <sz val="11"/>
        <rFont val="Times New Roman"/>
        <family val="1"/>
        <charset val="204"/>
      </rPr>
      <t xml:space="preserve">Мероприятие 1.01
</t>
    </r>
    <r>
      <rPr>
        <sz val="11"/>
        <rFont val="Times New Roman"/>
        <family val="1"/>
        <charset val="204"/>
      </rPr>
      <t>«Строительство ливневой канализации по пер. Трудолюбия (в т. ч. ПИР)»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</si>
  <si>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построенных сетей ливневой канализации»</t>
    </r>
  </si>
  <si>
    <r>
      <t>Подпрограмма 2</t>
    </r>
    <r>
      <rPr>
        <sz val="11"/>
        <rFont val="Times New Roman"/>
        <family val="1"/>
        <charset val="204"/>
      </rPr>
      <t xml:space="preserve"> «</t>
    </r>
    <r>
      <rPr>
        <b/>
        <sz val="11"/>
        <rFont val="Times New Roman"/>
        <family val="1"/>
        <charset val="204"/>
      </rPr>
      <t xml:space="preserve">Общественный транспорт» </t>
    </r>
  </si>
  <si>
    <r>
      <t xml:space="preserve">Показатель 1 
</t>
    </r>
    <r>
      <rPr>
        <sz val="11"/>
        <rFont val="Times New Roman"/>
        <family val="1"/>
        <charset val="204"/>
      </rPr>
      <t>«Общая протяженность построенных (реконструированных)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</si>
  <si>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построенных (реконструированных) дорог»</t>
    </r>
  </si>
  <si>
    <r>
      <t xml:space="preserve">Показатель 3 
</t>
    </r>
    <r>
      <rPr>
        <sz val="11"/>
        <rFont val="Times New Roman"/>
        <family val="1"/>
        <charset val="204"/>
      </rPr>
      <t>«Общая протяженность построенных (реконструированных) сетей ливневой канализации»</t>
    </r>
  </si>
  <si>
    <r>
      <rPr>
        <b/>
        <sz val="11"/>
        <rFont val="Times New Roman"/>
        <family val="1"/>
        <charset val="204"/>
      </rPr>
      <t>Мероприятие 3.03</t>
    </r>
    <r>
      <rPr>
        <sz val="11"/>
        <rFont val="Times New Roman"/>
        <family val="1"/>
        <charset val="204"/>
      </rPr>
      <t xml:space="preserve"> 
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</si>
  <si>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«Прочистка водоотводных канав на территории Заволжского района»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</si>
  <si>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«Замена водопропускных труб на территории Заволжского района»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</si>
  <si>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«Прочистка водоотводных канав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</si>
  <si>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«Промывка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</si>
  <si>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 xml:space="preserve">Показатель 6 </t>
    </r>
    <r>
      <rPr>
        <sz val="11"/>
        <rFont val="Times New Roman"/>
        <family val="1"/>
        <charset val="204"/>
      </rPr>
      <t xml:space="preserve">
«Замена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</si>
  <si>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7</t>
    </r>
    <r>
      <rPr>
        <sz val="11"/>
        <rFont val="Times New Roman"/>
        <family val="1"/>
        <charset val="204"/>
      </rPr>
      <t xml:space="preserve">
«Прочистка водоотводных канав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</si>
  <si>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8</t>
    </r>
    <r>
      <rPr>
        <sz val="11"/>
        <rFont val="Times New Roman"/>
        <family val="1"/>
        <charset val="204"/>
      </rPr>
      <t xml:space="preserve">
«Промывка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</si>
  <si>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9 </t>
    </r>
    <r>
      <rPr>
        <sz val="11"/>
        <rFont val="Times New Roman"/>
        <family val="1"/>
        <charset val="204"/>
      </rPr>
      <t xml:space="preserve">
«Замена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</si>
  <si>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</si>
  <si>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7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</si>
  <si>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</si>
  <si>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t xml:space="preserve">Показатель 1
</t>
    </r>
    <r>
      <rPr>
        <sz val="11"/>
        <rFont val="Times New Roman"/>
        <family val="1"/>
        <charset val="204"/>
      </rPr>
      <t>«Общая площадь отремонтированных автомобильных дорог и искусственных сооружений на них»</t>
    </r>
  </si>
  <si>
    <r>
      <t xml:space="preserve">Показатель 2
</t>
    </r>
    <r>
      <rPr>
        <sz val="11"/>
        <rFont val="Times New Roman"/>
        <family val="1"/>
        <charset val="204"/>
      </rPr>
      <t>«Общая площадь отремонтированных тротуаров»</t>
    </r>
  </si>
  <si>
    <r>
      <rPr>
        <b/>
        <sz val="11"/>
        <rFont val="Times New Roman"/>
        <family val="1"/>
        <charset val="204"/>
      </rPr>
      <t>Мероприятие 2.01</t>
    </r>
    <r>
      <rPr>
        <sz val="11"/>
        <rFont val="Times New Roman"/>
        <family val="1"/>
        <charset val="204"/>
      </rPr>
      <t xml:space="preserve"> 
«Капитальный ремонт автомобильных  дорог города, включая тротуары»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</si>
  <si>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</si>
  <si>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 xml:space="preserve">Показатель 4 </t>
    </r>
    <r>
      <rPr>
        <sz val="11"/>
        <rFont val="Times New Roman"/>
        <family val="1"/>
        <charset val="204"/>
      </rPr>
      <t xml:space="preserve">
«Площадь отремонтированных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</si>
  <si>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«Количество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</si>
  <si>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>Показатель 6</t>
    </r>
    <r>
      <rPr>
        <sz val="11"/>
        <rFont val="Times New Roman"/>
        <family val="1"/>
        <charset val="204"/>
      </rPr>
      <t xml:space="preserve">
«Протяженность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</si>
  <si>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>Мероприятие 3.01</t>
    </r>
    <r>
      <rPr>
        <sz val="11"/>
        <rFont val="Times New Roman"/>
        <family val="1"/>
        <charset val="204"/>
      </rPr>
      <t xml:space="preserve"> 
«Содержание автомобильных дорог общего пользования и искусственных сооружений на них» 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</si>
  <si>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содержания автомобильных дорог и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</si>
  <si>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разработанных схем организации дорожного движения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</si>
  <si>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установленных (замененных) дорожных знаков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</si>
  <si>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нанесенной дорожной разметки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</si>
  <si>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10</t>
    </r>
    <r>
      <rPr>
        <sz val="11"/>
        <rFont val="Times New Roman"/>
        <family val="1"/>
        <charset val="204"/>
      </rPr>
      <t xml:space="preserve">
«Водоотведение поверхностных сточных вод с территории улично-дорожной сети города Твери»</t>
    </r>
  </si>
  <si>
    <r>
      <rPr>
        <b/>
        <sz val="11"/>
        <rFont val="Times New Roman"/>
        <family val="1"/>
        <charset val="204"/>
      </rPr>
      <t>Мероприятие 3.04</t>
    </r>
    <r>
      <rPr>
        <sz val="11"/>
        <rFont val="Times New Roman"/>
        <family val="1"/>
        <charset val="204"/>
      </rPr>
      <t xml:space="preserve"> 
«Уплата ответственным исполнителем программы прочих налогов, сборов и иных обязательных платежей»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</si>
  <si>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внедренных интеллектуальных транспортных систем»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</si>
  <si>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оплаченных налогов, сборов и иных обязательных платежей»</t>
    </r>
  </si>
  <si>
    <r>
      <t xml:space="preserve">Мероприятие 3.03 
</t>
    </r>
    <r>
      <rPr>
        <sz val="11"/>
        <rFont val="Times New Roman"/>
        <family val="1"/>
        <charset val="204"/>
      </rPr>
      <t>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</si>
  <si>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«Прочистка водоотводных канав на территории города»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</si>
  <si>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города и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</si>
  <si>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объектов (дорожных знаков), установленных на улично-дорожной сети, направленных на обеспечение безопасности дорожного движения на территории города»</t>
    </r>
  </si>
  <si>
    <r>
      <t xml:space="preserve">Цель 
 </t>
    </r>
    <r>
      <rPr>
        <sz val="11"/>
        <rFont val="Times New Roman"/>
        <family val="1"/>
        <charset val="204"/>
      </rPr>
      <t>«Обеспечение устойчивого функционирования дорожно-транспортной системы города Твери»</t>
    </r>
  </si>
  <si>
    <r>
      <rPr>
        <b/>
        <sz val="11"/>
        <rFont val="Times New Roman"/>
        <family val="1"/>
        <charset val="204"/>
      </rPr>
      <t xml:space="preserve">Показатель 1 
</t>
    </r>
    <r>
      <rPr>
        <sz val="11"/>
        <rFont val="Times New Roman"/>
        <family val="1"/>
        <charset val="204"/>
      </rPr>
      <t>«Доля протяженности автомобильных дорог общего пользования местного значения, соответствующих нормативным требованиям, в общей протяженности автомобильных дорог общего пользования местного значения»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</si>
  <si>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«Общая площадь строительства (реконструкции) объектов улично-дорожной сети города»</t>
    </r>
  </si>
  <si>
    <r>
      <rPr>
        <b/>
        <sz val="11"/>
        <rFont val="Times New Roman"/>
        <family val="1"/>
        <charset val="204"/>
      </rPr>
      <t xml:space="preserve">Показатель 3
</t>
    </r>
    <r>
      <rPr>
        <sz val="11"/>
        <rFont val="Times New Roman"/>
        <family val="1"/>
        <charset val="204"/>
      </rPr>
      <t>«Общая площадь ремонта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</si>
  <si>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«Общая площадь содержания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</si>
  <si>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</si>
  <si>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«Объем перевозок на муниципальном общественном транспорте»</t>
    </r>
  </si>
  <si>
    <r>
      <t>Подпрограмма 1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«Дорожное хозяйство»</t>
    </r>
  </si>
  <si>
    <r>
      <rPr>
        <b/>
        <sz val="11"/>
        <rFont val="Times New Roman"/>
        <family val="1"/>
        <charset val="204"/>
      </rPr>
      <t xml:space="preserve">Административное мероприятие 1.02 
</t>
    </r>
    <r>
      <rPr>
        <sz val="11"/>
        <rFont val="Times New Roman"/>
        <family val="1"/>
        <charset val="204"/>
      </rPr>
      <t>«Подготовка постановлений по открытию, изменению и закрытию движения транспорта»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</si>
  <si>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изданных нормативно-правовых актов»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</si>
  <si>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выданных разрешений»</t>
    </r>
  </si>
  <si>
    <r>
      <rPr>
        <b/>
        <sz val="11"/>
        <rFont val="Times New Roman"/>
        <family val="1"/>
        <charset val="204"/>
      </rPr>
      <t>Административное мероприятие 2.01</t>
    </r>
    <r>
      <rPr>
        <sz val="11"/>
        <rFont val="Times New Roman"/>
        <family val="1"/>
        <charset val="204"/>
      </rPr>
      <t xml:space="preserve"> 
«Согласование маршрута движения автотранспортных средств, осуществляющих перевозку опасных грузов на участках автомобильных дорог местного значения»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</si>
  <si>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согласований»</t>
    </r>
  </si>
  <si>
    <r>
      <rPr>
        <b/>
        <sz val="11"/>
        <rFont val="Times New Roman"/>
        <family val="1"/>
        <charset val="204"/>
      </rPr>
      <t>Административное мероприятие 2.02</t>
    </r>
    <r>
      <rPr>
        <sz val="11"/>
        <rFont val="Times New Roman"/>
        <family val="1"/>
        <charset val="204"/>
      </rPr>
      <t xml:space="preserve"> 
«Выдача специального разрешения на движение по автомобильным дорогам местного значения транспортного средства, осуществляющего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</si>
  <si>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специальных разрешений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</si>
  <si>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Административное мероприятие 2.03</t>
    </r>
    <r>
      <rPr>
        <sz val="11"/>
        <rFont val="Times New Roman"/>
        <family val="1"/>
        <charset val="204"/>
      </rPr>
      <t xml:space="preserve"> 
«Выдача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</si>
  <si>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согласованных маршрутов»</t>
    </r>
  </si>
  <si>
    <r>
      <rPr>
        <b/>
        <sz val="11"/>
        <rFont val="Times New Roman"/>
        <family val="1"/>
        <charset val="204"/>
      </rPr>
      <t>Мероприятие 3.05</t>
    </r>
    <r>
      <rPr>
        <sz val="11"/>
        <rFont val="Times New Roman"/>
        <family val="1"/>
        <charset val="204"/>
      </rPr>
      <t xml:space="preserve">
«Автоматизация процессов управления дорожным движением»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</si>
  <si>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 
«Общая протяженность отремонтированных автомобильных дорог, включая тротуары»</t>
    </r>
  </si>
  <si>
    <r>
      <t xml:space="preserve">Ответственный исполнитель муниципальной программы города Твери: </t>
    </r>
    <r>
      <rPr>
        <u/>
        <sz val="11"/>
        <rFont val="Times New Roman"/>
        <family val="1"/>
        <charset val="204"/>
      </rPr>
      <t>Департамент дорожного хозяйства, благоустройства и транспорта администрации города Твери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</si>
  <si>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заседаний комиссии по развитию транспортной системы Тверской области»</t>
    </r>
  </si>
  <si>
    <r>
      <rPr>
        <b/>
        <sz val="11"/>
        <rFont val="Times New Roman"/>
        <family val="1"/>
        <charset val="204"/>
      </rPr>
      <t>Административное мероприятие 1.01</t>
    </r>
    <r>
      <rPr>
        <sz val="11"/>
        <rFont val="Times New Roman"/>
        <family val="1"/>
        <charset val="204"/>
      </rPr>
      <t xml:space="preserve">
«Согласование маршрутов регулярных перевозок пассажиров и багажа автомобильным транспортом, с посадкой и высадкой пассажиров на объектах транспортной инфраструктуры»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</si>
  <si>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«Полученный доход в бюджет города от выдачи специальных разрешений»</t>
    </r>
  </si>
  <si>
    <r>
      <rPr>
        <b/>
        <sz val="11"/>
        <rFont val="Times New Roman"/>
        <family val="1"/>
        <charset val="204"/>
      </rPr>
      <t xml:space="preserve">Мероприятие 3.06 </t>
    </r>
    <r>
      <rPr>
        <sz val="11"/>
        <rFont val="Times New Roman"/>
        <family val="1"/>
        <charset val="204"/>
      </rPr>
      <t xml:space="preserve">
«Укрепление материально-технической базы муниципальных предприятий и учреждений, осуществляющих дорожную деятельность на территории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</si>
  <si>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приобретенной техники»</t>
    </r>
  </si>
  <si>
    <r>
      <t xml:space="preserve">Мероприятие 1.02 
</t>
    </r>
    <r>
      <rPr>
        <sz val="11"/>
        <rFont val="Times New Roman"/>
        <family val="1"/>
        <charset val="204"/>
      </rPr>
      <t xml:space="preserve">«Реконструкция автомобильной дороги Бежецкое шоссе на участке от Затверецкого бульвара до ул. Богородицерождественская (в т.ч. ПИР)» 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</si>
  <si>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</si>
  <si>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построенных автомобильных дорог»</t>
    </r>
  </si>
  <si>
    <r>
      <t xml:space="preserve">Показатель 4
</t>
    </r>
    <r>
      <rPr>
        <sz val="11"/>
        <rFont val="Times New Roman"/>
        <family val="1"/>
        <charset val="204"/>
      </rPr>
      <t>«Общее количество разработанных комплектов проектно-сметной документации»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</si>
  <si>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реконструированных грунтовых дорог»</t>
    </r>
  </si>
  <si>
    <r>
      <rPr>
        <b/>
        <sz val="11"/>
        <rFont val="Times New Roman"/>
        <family val="1"/>
        <charset val="204"/>
      </rPr>
      <t>Мероприятие 1.03</t>
    </r>
    <r>
      <rPr>
        <sz val="11"/>
        <rFont val="Times New Roman"/>
        <family val="1"/>
        <charset val="204"/>
      </rPr>
      <t xml:space="preserve">
«Реконструкция улицы Весенняя»</t>
    </r>
  </si>
  <si>
    <r>
      <rPr>
        <b/>
        <sz val="11"/>
        <rFont val="Times New Roman"/>
        <family val="1"/>
        <charset val="204"/>
      </rPr>
      <t>Мероприятие 1.04</t>
    </r>
    <r>
      <rPr>
        <sz val="11"/>
        <rFont val="Times New Roman"/>
        <family val="1"/>
        <charset val="204"/>
      </rPr>
      <t xml:space="preserve"> 
«Реконструкция улицы вдоль деревни Бобачево»</t>
    </r>
  </si>
  <si>
    <r>
      <rPr>
        <b/>
        <sz val="11"/>
        <rFont val="Times New Roman"/>
        <family val="1"/>
        <charset val="204"/>
      </rPr>
      <t>Мероприятие 1.05</t>
    </r>
    <r>
      <rPr>
        <sz val="11"/>
        <rFont val="Times New Roman"/>
        <family val="1"/>
        <charset val="204"/>
      </rPr>
      <t xml:space="preserve"> 
«Строительство автомобильной дороги  по ул. Фрунзе на участке от улицы Паши Савельевой до Петербургского шоссе с путепроводом через Октябрьскую железную дорогу (в т. ч. ПИР)»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</si>
  <si>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 по погашению кредиторской задолженности»</t>
    </r>
  </si>
  <si>
    <r>
      <t xml:space="preserve"> Показатель 1 
</t>
    </r>
    <r>
      <rPr>
        <sz val="11"/>
        <rFont val="Times New Roman"/>
        <family val="1"/>
        <charset val="204"/>
      </rPr>
      <t>«Количество выданных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</si>
  <si>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«Степень выполнения проектно-сметной документации»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</si>
  <si>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построенной линии наружного освещения»</t>
    </r>
  </si>
  <si>
    <r>
      <rPr>
        <b/>
        <sz val="11"/>
        <rFont val="Times New Roman"/>
        <family val="1"/>
        <charset val="204"/>
      </rPr>
      <t>Мероприятие 2.05</t>
    </r>
    <r>
      <rPr>
        <sz val="11"/>
        <rFont val="Times New Roman"/>
        <family val="1"/>
        <charset val="204"/>
      </rPr>
      <t xml:space="preserve"> 
«Капитальный ремонт мостового сооружения на автодороге по ул. Бортниковская в г.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</si>
  <si>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отремонтированного искусственного сооружения»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</si>
  <si>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отремонтированной автомобильной дороги»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</si>
  <si>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</si>
  <si>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1"/>
        <rFont val="Times New Roman"/>
        <family val="1"/>
        <charset val="204"/>
      </rPr>
      <t xml:space="preserve">Мероприятие 2.04 </t>
    </r>
    <r>
      <rPr>
        <sz val="11"/>
        <rFont val="Times New Roman"/>
        <family val="1"/>
        <charset val="204"/>
      </rPr>
      <t xml:space="preserve">
«Капитальный и текущий ремонт автомобильных дорог общего пользования и искусственных сооружений на них в рамках реализации закона Тверской области «О статусе города Тверской области, удостоенного почетного звания Российской Федерации «Город воинской славы» (без софинансирования из вышестоящих бюджетов)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</si>
  <si>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проектов ПСД на капитальный ремонт объектов УДС»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</si>
  <si>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</si>
  <si>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капитального ремонта автомобильных дорог города, включая тротуары»</t>
    </r>
  </si>
  <si>
    <t>Q</t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</si>
  <si>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«Протяженность замены деформационных швов»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</si>
  <si>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</si>
  <si>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t>Т</t>
  </si>
  <si>
    <t>J</t>
  </si>
  <si>
    <r>
      <rPr>
        <b/>
        <sz val="11"/>
        <rFont val="Times New Roman"/>
        <family val="1"/>
        <charset val="204"/>
      </rPr>
      <t>Мероприятие 2.09</t>
    </r>
    <r>
      <rPr>
        <sz val="11"/>
        <rFont val="Times New Roman"/>
        <family val="1"/>
        <charset val="204"/>
      </rPr>
      <t xml:space="preserve"> 
«Ремонт тротуаров на пл. Тверская (вдоль д. 7 на Тверской пл., д. 5, 5 корп. 1 на Свободном пер.) и на Свободном пер. (вдоль д. 5, 7, 9 на Свободном пер.) в городе Твери»</t>
    </r>
  </si>
  <si>
    <r>
      <rPr>
        <b/>
        <sz val="11"/>
        <rFont val="Times New Roman"/>
        <family val="1"/>
        <charset val="204"/>
      </rPr>
      <t>Мероприятие 2.06</t>
    </r>
    <r>
      <rPr>
        <sz val="11"/>
        <rFont val="Times New Roman"/>
        <family val="1"/>
        <charset val="204"/>
      </rPr>
      <t xml:space="preserve"> 
«Ремонт автомобильной дороги на территории города Твери по адресу: Бурашевское ш. (путепровод через ОЖД в створе Бурашевского ш. - автомобильная дорога М10 «Россия»)»</t>
    </r>
  </si>
  <si>
    <r>
      <rPr>
        <b/>
        <sz val="11"/>
        <rFont val="Times New Roman"/>
        <family val="1"/>
        <charset val="204"/>
      </rPr>
      <t>Мероприятие 2.08</t>
    </r>
    <r>
      <rPr>
        <sz val="11"/>
        <rFont val="Times New Roman"/>
        <family val="1"/>
        <charset val="204"/>
      </rPr>
      <t xml:space="preserve"> 
«Ремонт тротуаров на пл. Мира в городе Твери»</t>
    </r>
  </si>
  <si>
    <r>
      <rPr>
        <b/>
        <sz val="11"/>
        <rFont val="Times New Roman"/>
        <family val="1"/>
        <charset val="204"/>
      </rPr>
      <t>Мероприятие 2.10</t>
    </r>
    <r>
      <rPr>
        <sz val="11"/>
        <rFont val="Times New Roman"/>
        <family val="1"/>
        <charset val="204"/>
      </rPr>
      <t xml:space="preserve"> 
«Ремонт тротуаров на наб. реки Лазурь (от переулка Смоленский до шоссе Московское) в городе Твери»</t>
    </r>
  </si>
  <si>
    <r>
      <rPr>
        <b/>
        <sz val="11"/>
        <rFont val="Times New Roman"/>
        <family val="1"/>
        <charset val="204"/>
      </rPr>
      <t>Мероприятие 2.11</t>
    </r>
    <r>
      <rPr>
        <sz val="11"/>
        <rFont val="Times New Roman"/>
        <family val="1"/>
        <charset val="204"/>
      </rPr>
      <t xml:space="preserve">
«Модернизация линии наружного освещения на Бурашевском шоссе на участке от Бурашевского путепровода до границы города»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</si>
  <si>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</si>
  <si>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>Мероприятие 2.07</t>
    </r>
    <r>
      <rPr>
        <sz val="11"/>
        <rFont val="Times New Roman"/>
        <family val="1"/>
        <charset val="204"/>
      </rPr>
      <t xml:space="preserve"> 
«Ремонт автомобильной дороги на территории города Твери по адресу: Старицкое ш. (ул. 1-я Республиканская - автомобильная дорога М-10 «Россия»)»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</si>
  <si>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модернизированной линии»</t>
    </r>
  </si>
  <si>
    <r>
      <rPr>
        <b/>
        <sz val="11"/>
        <rFont val="Times New Roman"/>
        <family val="1"/>
        <charset val="204"/>
      </rPr>
      <t>Мероприятие 2.12</t>
    </r>
    <r>
      <rPr>
        <sz val="11"/>
        <rFont val="Times New Roman"/>
        <family val="1"/>
        <charset val="204"/>
      </rPr>
      <t xml:space="preserve"> 
«Ремонт автомобильной дороги на территории города Твери по адресу: проезд от ул. Вагжанова дом № 5 до дома № 8 по ул. Вокзальная, включая тротуар на ул. Вагжанова вдоль дома № 7»</t>
    </r>
  </si>
  <si>
    <r>
      <rPr>
        <b/>
        <sz val="11"/>
        <rFont val="Times New Roman"/>
        <family val="1"/>
        <charset val="204"/>
      </rPr>
      <t>Мероприятие 2.14</t>
    </r>
    <r>
      <rPr>
        <sz val="11"/>
        <rFont val="Times New Roman"/>
        <family val="1"/>
        <charset val="204"/>
      </rPr>
      <t xml:space="preserve">
«Ремонт автомобильной дороги общего пользования на территории города Твери по адресу: «ул. М. Конева (Комсомольская пл. – ул. Б. Полевого)»</t>
    </r>
  </si>
  <si>
    <r>
      <rPr>
        <b/>
        <sz val="11"/>
        <rFont val="Times New Roman"/>
        <family val="1"/>
        <charset val="204"/>
      </rPr>
      <t>Мероприятие 2.15</t>
    </r>
    <r>
      <rPr>
        <sz val="11"/>
        <rFont val="Times New Roman"/>
        <family val="1"/>
        <charset val="204"/>
      </rPr>
      <t xml:space="preserve"> 
«Ремонт тротуаров на ул. С. Перовской (вдоль домов № 52, 54, 56 на ул. С. Перовской) в городе Твери»</t>
    </r>
  </si>
  <si>
    <r>
      <rPr>
        <b/>
        <sz val="11"/>
        <rFont val="Times New Roman"/>
        <family val="1"/>
        <charset val="204"/>
      </rPr>
      <t>Мероприятие 2.16</t>
    </r>
    <r>
      <rPr>
        <sz val="11"/>
        <rFont val="Times New Roman"/>
        <family val="1"/>
        <charset val="204"/>
      </rPr>
      <t xml:space="preserve"> 
«Ремонт тротуаров на Октябрьском пр-те (ул. Можайского - ул. Королева, нечетная сторона) в городе Твери»</t>
    </r>
  </si>
  <si>
    <r>
      <rPr>
        <b/>
        <sz val="11"/>
        <rFont val="Times New Roman"/>
        <family val="1"/>
        <charset val="204"/>
      </rPr>
      <t>Мероприятие 3.07</t>
    </r>
    <r>
      <rPr>
        <sz val="11"/>
        <rFont val="Times New Roman"/>
        <family val="1"/>
        <charset val="204"/>
      </rPr>
      <t xml:space="preserve">
«Установка видеокамер фиксации нарушения правил дорожного движения»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</si>
  <si>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установленных видеокамер»</t>
    </r>
  </si>
  <si>
    <r>
      <rPr>
        <b/>
        <sz val="11"/>
        <rFont val="Times New Roman"/>
        <family val="1"/>
        <charset val="204"/>
      </rPr>
      <t>Мероприятие 3.08</t>
    </r>
    <r>
      <rPr>
        <sz val="11"/>
        <rFont val="Times New Roman"/>
        <family val="1"/>
        <charset val="204"/>
      </rPr>
      <t xml:space="preserve">
«Обеспечение транспортной безопасности на объектах транспортной инфраструктуры, расположенных на территории города Твери»</t>
    </r>
  </si>
  <si>
    <r>
      <rPr>
        <b/>
        <sz val="11"/>
        <rFont val="Times New Roman"/>
        <family val="1"/>
        <charset val="204"/>
      </rPr>
      <t>Мероприятие 3.02</t>
    </r>
    <r>
      <rPr>
        <sz val="11"/>
        <rFont val="Times New Roman"/>
        <family val="1"/>
        <charset val="204"/>
      </rPr>
      <t xml:space="preserve"> 
«Содержание, модернизация и установка новых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</si>
  <si>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обслуживаемых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</si>
  <si>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модернизированных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</si>
  <si>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«Количество установленных новых светофорных объектов»</t>
    </r>
  </si>
  <si>
    <r>
      <rPr>
        <b/>
        <sz val="11"/>
        <rFont val="Times New Roman"/>
        <family val="1"/>
        <charset val="204"/>
      </rPr>
      <t xml:space="preserve">Мероприятие 1.06
</t>
    </r>
    <r>
      <rPr>
        <sz val="11"/>
        <rFont val="Times New Roman"/>
        <family val="1"/>
        <charset val="204"/>
      </rPr>
      <t xml:space="preserve">«Организация наружного освещения на Бурашевском шоссе на участке от  границы города до автомобильной дороги федерального значения М-10 Россия» </t>
    </r>
  </si>
  <si>
    <r>
      <t xml:space="preserve">Мероприятие 1.07
</t>
    </r>
    <r>
      <rPr>
        <sz val="11"/>
        <rFont val="Times New Roman"/>
        <family val="1"/>
        <charset val="204"/>
      </rPr>
      <t>«Пешеходный мост через р. Тьмака в г. Твери Тверской области»</t>
    </r>
  </si>
  <si>
    <r>
      <t xml:space="preserve">Мероприятие 1.08
</t>
    </r>
    <r>
      <rPr>
        <sz val="11"/>
        <rFont val="Times New Roman"/>
        <family val="1"/>
        <charset val="204"/>
      </rPr>
      <t>«Организация наружного освещения улицы Оснабрюкская (от ул. Складская до д.32 по ул. Оснабрюкская) (2-ой этап)»</t>
    </r>
  </si>
  <si>
    <r>
      <rPr>
        <b/>
        <sz val="11"/>
        <rFont val="Times New Roman"/>
        <family val="1"/>
        <charset val="204"/>
      </rPr>
      <t>Мероприятие 2.17</t>
    </r>
    <r>
      <rPr>
        <sz val="11"/>
        <rFont val="Times New Roman"/>
        <family val="1"/>
        <charset val="204"/>
      </rPr>
      <t xml:space="preserve"> 
«Капитальный ремонт автомобильной дороги на территории города Твери по адресу: ул. Республиканская (ул. М. Конева - д. 2 на ул. Республиканская)»</t>
    </r>
  </si>
  <si>
    <r>
      <rPr>
        <b/>
        <sz val="11"/>
        <rFont val="Times New Roman"/>
        <family val="1"/>
        <charset val="204"/>
      </rPr>
      <t>Мероприятие 2.03
«</t>
    </r>
    <r>
      <rPr>
        <sz val="11"/>
        <rFont val="Times New Roman"/>
        <family val="1"/>
        <charset val="204"/>
      </rPr>
      <t>Национальный проект</t>
    </r>
    <r>
      <rPr>
        <b/>
        <sz val="11"/>
        <rFont val="Times New Roman"/>
        <family val="1"/>
        <charset val="204"/>
      </rPr>
      <t xml:space="preserve"> «</t>
    </r>
    <r>
      <rPr>
        <sz val="11"/>
        <rFont val="Times New Roman"/>
        <family val="1"/>
        <charset val="204"/>
      </rPr>
      <t>Безопасные качественные дороги»</t>
    </r>
  </si>
  <si>
    <r>
      <rPr>
        <b/>
        <sz val="11"/>
        <rFont val="Times New Roman"/>
        <family val="1"/>
        <charset val="204"/>
      </rPr>
      <t>Мероприятие 2.13</t>
    </r>
    <r>
      <rPr>
        <sz val="11"/>
        <rFont val="Times New Roman"/>
        <family val="1"/>
        <charset val="204"/>
      </rPr>
      <t xml:space="preserve"> 
«Ремонт автомобильной дороги на территории города Твери по адресу: проезд от б-ра Цанова до проезда 1-й Складской (Средний проезд) - проезд 1-й Складской (б-р Цанова - ул. Коминтерна)»</t>
    </r>
  </si>
  <si>
    <r>
      <t xml:space="preserve">Мероприятие 1.09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 ул. Псковская до ул. Садовая)»</t>
    </r>
  </si>
  <si>
    <r>
      <t xml:space="preserve">Мероприятие 1.12
</t>
    </r>
    <r>
      <rPr>
        <sz val="11"/>
        <rFont val="Times New Roman"/>
        <family val="1"/>
        <charset val="204"/>
      </rPr>
      <t>«Наружное освещение»</t>
    </r>
  </si>
  <si>
    <r>
      <t xml:space="preserve">Мероприятие 1.13
</t>
    </r>
    <r>
      <rPr>
        <sz val="11"/>
        <rFont val="Times New Roman"/>
        <family val="1"/>
        <charset val="204"/>
      </rPr>
      <t>«Реализация мероприятий по строительству (реконструкции) в рамках закона Тверской области «О статусе города Тверской области, удостоенного почетного звания Российской Федерации «Город воинской славы», за счет субсидии из областного бюджета (нераспределенные средства)»</t>
    </r>
  </si>
  <si>
    <r>
      <t xml:space="preserve">Мероприятие 1.10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ул. Садовая до д. 5 по ул. Ключевая)»</t>
    </r>
  </si>
  <si>
    <r>
      <t xml:space="preserve">Мероприятие 1.11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д. 5 до д. 55 по ул. Ключевая)»</t>
    </r>
  </si>
  <si>
    <r>
      <rPr>
        <b/>
        <sz val="11"/>
        <rFont val="Times New Roman"/>
        <family val="1"/>
        <charset val="204"/>
      </rPr>
      <t>Мероприятие 2.18</t>
    </r>
    <r>
      <rPr>
        <sz val="11"/>
        <rFont val="Times New Roman"/>
        <family val="1"/>
        <charset val="204"/>
      </rPr>
      <t xml:space="preserve"> 
«Проезд от Краснофлотской набережной к гребной базе ГБУ ДО «СДЮСШОР по видам гребли имени олимпийской чемпионки Антонины Серединой» (в т. ч. ПИР)»</t>
    </r>
  </si>
  <si>
    <r>
      <t xml:space="preserve">Показатель 2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</si>
  <si>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объектов транспортной инфраструктуры»</t>
    </r>
  </si>
  <si>
    <r>
      <t xml:space="preserve">Показатель 3 
</t>
    </r>
    <r>
      <rPr>
        <sz val="11"/>
        <rFont val="Times New Roman"/>
        <family val="1"/>
        <charset val="204"/>
      </rPr>
      <t>«Степень выполнения работ»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</si>
  <si>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реконструированных автомобильных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</si>
  <si>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«Площадь реконструированных автомобильных дорог»</t>
    </r>
  </si>
  <si>
    <t>F</t>
  </si>
  <si>
    <r>
      <rPr>
        <b/>
        <sz val="11"/>
        <rFont val="Times New Roman"/>
        <family val="1"/>
        <charset val="204"/>
      </rPr>
      <t>Мероприятие 3.09</t>
    </r>
    <r>
      <rPr>
        <sz val="11"/>
        <rFont val="Times New Roman"/>
        <family val="1"/>
        <charset val="204"/>
      </rPr>
      <t xml:space="preserve">
«Создание муниципальной геоинформационной системы ливневого водоотведения города Твери»</t>
    </r>
  </si>
  <si>
    <r>
      <t xml:space="preserve">Мероприятие 2.19
</t>
    </r>
    <r>
      <rPr>
        <sz val="11"/>
        <rFont val="Times New Roman"/>
        <family val="1"/>
        <charset val="204"/>
      </rPr>
      <t>«Ремонт тротуаров по ул. Советская от Волжского пр-да (четная сторона) и от Свободного пер. (нечетная сторона) до Тверского проспекта»</t>
    </r>
  </si>
  <si>
    <r>
      <t xml:space="preserve">Мероприятие 2.20
</t>
    </r>
    <r>
      <rPr>
        <sz val="11"/>
        <rFont val="Times New Roman"/>
        <family val="1"/>
        <charset val="204"/>
      </rPr>
      <t>«Ремонт тротуаров на Театральной площади (ул. Советская – ул. Новоторжская)»</t>
    </r>
  </si>
  <si>
    <r>
      <t xml:space="preserve">Мероприятие 2.21
</t>
    </r>
    <r>
      <rPr>
        <sz val="11"/>
        <rFont val="Times New Roman"/>
        <family val="1"/>
        <charset val="204"/>
      </rPr>
      <t>«Ремонт тротуаров на наб. А. Никитина (памятник А. Никитину – Артиллерийский пер., четная сторона) 1, 2, 3 этапы»</t>
    </r>
  </si>
  <si>
    <r>
      <t xml:space="preserve">Мероприятие 2.22
</t>
    </r>
    <r>
      <rPr>
        <sz val="11"/>
        <rFont val="Times New Roman"/>
        <family val="1"/>
        <charset val="204"/>
      </rPr>
      <t>«Ремонт тротуаров на ул. Скворцова-Степанова – ул. Малая Тверская (ул. А. Никитина – ул. Кольцевая)»</t>
    </r>
  </si>
  <si>
    <r>
      <t xml:space="preserve">Мероприятие 2.23
</t>
    </r>
    <r>
      <rPr>
        <sz val="11"/>
        <rFont val="Times New Roman"/>
        <family val="1"/>
        <charset val="204"/>
      </rPr>
      <t>«Ремонт тротуаров на ул. Серебряная (ул. Салтыкова-Щедрина – пер. Смоленский)»</t>
    </r>
  </si>
  <si>
    <r>
      <t xml:space="preserve">Мероприятие 2.24
</t>
    </r>
    <r>
      <rPr>
        <sz val="11"/>
        <rFont val="Times New Roman"/>
        <family val="1"/>
        <charset val="204"/>
      </rPr>
      <t>«Ремонт тротуаров на наб. Степана Разина (пер. Свободный –пер. Студенческий)»</t>
    </r>
  </si>
  <si>
    <r>
      <rPr>
        <b/>
        <sz val="11"/>
        <rFont val="Times New Roman"/>
        <family val="1"/>
        <charset val="204"/>
      </rPr>
      <t>Мероприятие 2.25</t>
    </r>
    <r>
      <rPr>
        <sz val="11"/>
        <rFont val="Times New Roman"/>
        <family val="1"/>
        <charset val="204"/>
      </rPr>
      <t xml:space="preserve"> 
«Капитальный ремонт автомобильной дороги по адресу: проезд от Краснофлотской набережной к гребной базе ГБУ ДО «СДЮСШОР» по видам гребли имени олимпийской чемпионки Антонины Серединой»</t>
    </r>
  </si>
  <si>
    <r>
      <t xml:space="preserve">Мероприятие 1.14
</t>
    </r>
    <r>
      <rPr>
        <sz val="11"/>
        <rFont val="Times New Roman"/>
        <family val="1"/>
        <charset val="204"/>
      </rPr>
      <t>«Автодорога по ул.Левитана от д.52 до ул.Можайского»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</si>
  <si>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«Протяженность построенной автомобильной дороги»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</si>
  <si>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разработанных геоинформационных систем»</t>
    </r>
  </si>
  <si>
    <t>И. о. начальника департамента дорожного хозяйства, благоустройства и транспорта администрации города Твери                                                                                                                                                 П.Н. Кондратьев</t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</si>
  <si>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отремонтированной парковки»</t>
    </r>
  </si>
  <si>
    <r>
      <t xml:space="preserve">Мероприятие 1.15
</t>
    </r>
    <r>
      <rPr>
        <sz val="11"/>
        <rFont val="Times New Roman"/>
        <family val="1"/>
        <charset val="204"/>
      </rPr>
      <t>«Ливневая канализация по ул. Тюленина»</t>
    </r>
  </si>
  <si>
    <r>
      <t xml:space="preserve">Мероприятие 1.16
</t>
    </r>
    <r>
      <rPr>
        <sz val="11"/>
        <rFont val="Times New Roman"/>
        <family val="1"/>
        <charset val="204"/>
      </rPr>
      <t>«Автодорога по ул. Красина от ул. Тюленина до ул. Цветочная»</t>
    </r>
  </si>
  <si>
    <t>Приложение 1  
к постановлению Администрации города Твери
от «13» сентября  2022 № 953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</si>
</sst>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3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49" fontId="1" fillId="3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9" fillId="3" borderId="0" xfId="0" applyNumberFormat="1" applyFont="1" applyFill="1" applyAlignment="1">
      <alignment horizontal="center" vertical="center" wrapText="1"/>
    </xf>
    <xf numFmtId="0" fontId="3" fillId="6" borderId="2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8" fillId="6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49" fontId="12" fillId="3" borderId="0" xfId="0" applyNumberFormat="1" applyFont="1" applyFill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49" fontId="2" fillId="3" borderId="0" xfId="0" applyNumberFormat="1" applyFont="1" applyFill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3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49" fontId="14" fillId="3" borderId="0" xfId="0" applyNumberFormat="1" applyFont="1" applyFill="1" applyAlignment="1">
      <alignment horizontal="left" vertical="center" wrapText="1"/>
    </xf>
    <xf numFmtId="49" fontId="15" fillId="3" borderId="0" xfId="0" applyNumberFormat="1" applyFont="1" applyFill="1" applyAlignment="1">
      <alignment horizontal="center" vertical="center" wrapText="1"/>
    </xf>
    <xf numFmtId="164" fontId="15" fillId="3" borderId="0" xfId="0" applyNumberFormat="1" applyFont="1" applyFill="1" applyAlignment="1">
      <alignment horizontal="center" vertical="center" wrapText="1"/>
    </xf>
    <xf numFmtId="49" fontId="15" fillId="3" borderId="0" xfId="0" applyNumberFormat="1" applyFont="1" applyFill="1" applyAlignment="1">
      <alignment horizontal="left" vertical="center" wrapText="1"/>
    </xf>
    <xf numFmtId="49" fontId="16" fillId="3" borderId="0" xfId="0" applyNumberFormat="1" applyFont="1" applyFill="1" applyAlignment="1">
      <alignment vertical="center" wrapText="1"/>
    </xf>
    <xf numFmtId="49" fontId="17" fillId="3" borderId="0" xfId="0" applyNumberFormat="1" applyFont="1" applyFill="1" applyAlignment="1">
      <alignment horizontal="left" vertical="center" wrapText="1"/>
    </xf>
    <xf numFmtId="49" fontId="17" fillId="3" borderId="0" xfId="0" applyNumberFormat="1" applyFont="1" applyFill="1" applyAlignment="1">
      <alignment vertical="center" wrapText="1"/>
    </xf>
    <xf numFmtId="4" fontId="16" fillId="3" borderId="0" xfId="0" applyNumberFormat="1" applyFont="1" applyFill="1" applyAlignment="1">
      <alignment horizontal="left" vertical="center" wrapText="1"/>
    </xf>
    <xf numFmtId="49" fontId="16" fillId="3" borderId="0" xfId="0" applyNumberFormat="1" applyFont="1" applyFill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49" fontId="9" fillId="3" borderId="0" xfId="0" applyNumberFormat="1" applyFont="1" applyFill="1" applyAlignment="1">
      <alignment horizontal="left" vertical="center" wrapText="1"/>
    </xf>
    <xf numFmtId="49" fontId="15" fillId="7" borderId="0" xfId="0" applyNumberFormat="1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15" fillId="3" borderId="0" xfId="0" applyNumberFormat="1" applyFont="1" applyFill="1" applyAlignment="1">
      <alignment horizontal="left" vertical="center" wrapText="1"/>
    </xf>
    <xf numFmtId="4" fontId="14" fillId="3" borderId="0" xfId="0" applyNumberFormat="1" applyFont="1" applyFill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15" fillId="3" borderId="0" xfId="0" applyNumberFormat="1" applyFont="1" applyFill="1" applyAlignment="1">
      <alignment vertical="center" wrapText="1"/>
    </xf>
    <xf numFmtId="164" fontId="18" fillId="3" borderId="0" xfId="0" applyNumberFormat="1" applyFont="1" applyFill="1" applyAlignment="1">
      <alignment horizontal="center" vertical="center" wrapText="1"/>
    </xf>
    <xf numFmtId="49" fontId="12" fillId="3" borderId="0" xfId="0" applyNumberFormat="1" applyFont="1" applyFill="1" applyAlignment="1">
      <alignment vertical="center" wrapText="1"/>
    </xf>
    <xf numFmtId="0" fontId="12" fillId="3" borderId="0" xfId="0" applyFont="1" applyFill="1" applyAlignment="1">
      <alignment vertical="center" wrapText="1"/>
    </xf>
    <xf numFmtId="164" fontId="8" fillId="3" borderId="0" xfId="0" applyNumberFormat="1" applyFont="1" applyFill="1" applyAlignment="1">
      <alignment horizontal="center" vertical="center" wrapText="1"/>
    </xf>
    <xf numFmtId="49" fontId="8" fillId="3" borderId="0" xfId="0" applyNumberFormat="1" applyFont="1" applyFill="1" applyAlignment="1">
      <alignment vertical="center" wrapText="1"/>
    </xf>
    <xf numFmtId="0" fontId="8" fillId="3" borderId="0" xfId="0" applyFont="1" applyFill="1" applyAlignment="1">
      <alignment vertical="center" wrapText="1"/>
    </xf>
    <xf numFmtId="49" fontId="16" fillId="3" borderId="0" xfId="0" applyNumberFormat="1" applyFont="1" applyFill="1" applyAlignment="1">
      <alignment horizontal="center" vertical="center" wrapText="1"/>
    </xf>
    <xf numFmtId="164" fontId="16" fillId="6" borderId="0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9" fontId="15" fillId="2" borderId="0" xfId="0" applyNumberFormat="1" applyFont="1" applyFill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46"/>
  <sheetViews>
    <sheetView tabSelected="1" view="pageBreakPreview" topLeftCell="A2" zoomScale="80" zoomScaleNormal="70" zoomScaleSheetLayoutView="80" zoomScalePageLayoutView="80" workbookViewId="0">
      <selection activeCell="V2" sqref="V2:AA2"/>
    </sheetView>
  </sheetViews>
  <sheetFormatPr defaultColWidth="8.7109375" defaultRowHeight="20.25" outlineLevelCol="1" x14ac:dyDescent="0.25"/>
  <cols>
    <col min="1" max="9" width="2.28515625" style="31" customWidth="1"/>
    <col min="10" max="16" width="2.7109375" style="31" customWidth="1"/>
    <col min="17" max="17" width="3.28515625" style="31" customWidth="1"/>
    <col min="18" max="18" width="72.140625" style="32" customWidth="1"/>
    <col min="19" max="19" width="7.28515625" style="32" customWidth="1"/>
    <col min="20" max="20" width="12" style="96" customWidth="1"/>
    <col min="21" max="21" width="11.28515625" style="31" customWidth="1"/>
    <col min="22" max="22" width="11.7109375" style="75" customWidth="1"/>
    <col min="23" max="23" width="12.28515625" style="31" customWidth="1"/>
    <col min="24" max="24" width="10.7109375" style="31" customWidth="1"/>
    <col min="25" max="25" width="11" style="31" customWidth="1"/>
    <col min="26" max="26" width="12.28515625" style="33" bestFit="1" customWidth="1"/>
    <col min="27" max="27" width="11.28515625" style="31" customWidth="1"/>
    <col min="28" max="28" width="36.28515625" style="77" customWidth="1" outlineLevel="1"/>
    <col min="29" max="29" width="25" style="17" customWidth="1" outlineLevel="1"/>
    <col min="30" max="30" width="26.140625" style="17" customWidth="1"/>
    <col min="31" max="32" width="8.7109375" style="1"/>
    <col min="33" max="16384" width="8.7109375" style="18"/>
  </cols>
  <sheetData>
    <row r="1" spans="1:32" ht="45" hidden="1" customHeight="1" x14ac:dyDescent="0.25">
      <c r="V1" s="127" t="s">
        <v>44</v>
      </c>
      <c r="W1" s="127"/>
      <c r="X1" s="127"/>
      <c r="Y1" s="127"/>
      <c r="Z1" s="127"/>
      <c r="AA1" s="127"/>
    </row>
    <row r="2" spans="1:32" ht="41.4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11"/>
      <c r="S2" s="11"/>
      <c r="V2" s="133" t="s">
        <v>189</v>
      </c>
      <c r="W2" s="133"/>
      <c r="X2" s="133"/>
      <c r="Y2" s="133"/>
      <c r="Z2" s="133"/>
      <c r="AA2" s="133"/>
    </row>
    <row r="3" spans="1:32" ht="13.15" customHeight="1" x14ac:dyDescent="0.25">
      <c r="A3" s="133" t="s">
        <v>47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</row>
    <row r="4" spans="1:32" x14ac:dyDescent="0.25">
      <c r="A4" s="133" t="s">
        <v>43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</row>
    <row r="5" spans="1:32" ht="13.15" customHeight="1" x14ac:dyDescent="0.25">
      <c r="A5" s="133" t="s">
        <v>45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</row>
    <row r="6" spans="1:32" ht="13.15" customHeight="1" x14ac:dyDescent="0.25">
      <c r="A6" s="133" t="s">
        <v>42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</row>
    <row r="7" spans="1:32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53"/>
      <c r="S7" s="53"/>
      <c r="T7" s="93"/>
      <c r="U7" s="109"/>
      <c r="V7" s="76"/>
      <c r="W7" s="53"/>
      <c r="X7" s="53"/>
      <c r="Y7" s="53"/>
      <c r="Z7" s="53"/>
      <c r="AA7" s="53"/>
    </row>
    <row r="8" spans="1:32" x14ac:dyDescent="0.25">
      <c r="A8" s="132" t="s">
        <v>6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</row>
    <row r="9" spans="1:32" ht="16.149999999999999" customHeight="1" x14ac:dyDescent="0.25">
      <c r="A9" s="132" t="s">
        <v>45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</row>
    <row r="10" spans="1:32" ht="24" customHeight="1" x14ac:dyDescent="0.25">
      <c r="A10" s="131" t="s">
        <v>106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</row>
    <row r="11" spans="1:32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11"/>
      <c r="S11" s="11"/>
      <c r="T11" s="87"/>
      <c r="U11" s="111"/>
      <c r="W11" s="27"/>
      <c r="X11" s="27"/>
      <c r="Y11" s="27"/>
      <c r="Z11" s="26"/>
      <c r="AA11" s="27"/>
    </row>
    <row r="12" spans="1:32" s="19" customFormat="1" ht="33.6" customHeight="1" x14ac:dyDescent="0.25">
      <c r="A12" s="129" t="s">
        <v>10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 t="s">
        <v>7</v>
      </c>
      <c r="S12" s="129" t="s">
        <v>8</v>
      </c>
      <c r="T12" s="129" t="s">
        <v>37</v>
      </c>
      <c r="U12" s="129"/>
      <c r="V12" s="129"/>
      <c r="W12" s="129"/>
      <c r="X12" s="129"/>
      <c r="Y12" s="129"/>
      <c r="Z12" s="129" t="s">
        <v>4</v>
      </c>
      <c r="AA12" s="130"/>
      <c r="AB12" s="77"/>
      <c r="AC12" s="29"/>
      <c r="AD12" s="29"/>
      <c r="AE12" s="28"/>
      <c r="AF12" s="28"/>
    </row>
    <row r="13" spans="1:32" s="19" customFormat="1" ht="65.45" customHeight="1" x14ac:dyDescent="0.25">
      <c r="A13" s="129" t="s">
        <v>39</v>
      </c>
      <c r="B13" s="129"/>
      <c r="C13" s="129"/>
      <c r="D13" s="129" t="s">
        <v>0</v>
      </c>
      <c r="E13" s="129"/>
      <c r="F13" s="129" t="s">
        <v>14</v>
      </c>
      <c r="G13" s="129"/>
      <c r="H13" s="129" t="s">
        <v>15</v>
      </c>
      <c r="I13" s="129"/>
      <c r="J13" s="129"/>
      <c r="K13" s="129"/>
      <c r="L13" s="129"/>
      <c r="M13" s="129"/>
      <c r="N13" s="129"/>
      <c r="O13" s="129"/>
      <c r="P13" s="129"/>
      <c r="Q13" s="129"/>
      <c r="R13" s="130"/>
      <c r="S13" s="130"/>
      <c r="T13" s="95">
        <v>2021</v>
      </c>
      <c r="U13" s="110">
        <v>2022</v>
      </c>
      <c r="V13" s="74">
        <v>2023</v>
      </c>
      <c r="W13" s="55">
        <v>2024</v>
      </c>
      <c r="X13" s="55">
        <v>2025</v>
      </c>
      <c r="Y13" s="55">
        <v>2026</v>
      </c>
      <c r="Z13" s="55" t="s">
        <v>5</v>
      </c>
      <c r="AA13" s="55" t="s">
        <v>33</v>
      </c>
      <c r="AB13" s="77"/>
      <c r="AC13" s="29"/>
      <c r="AD13" s="29"/>
      <c r="AE13" s="28"/>
      <c r="AF13" s="28"/>
    </row>
    <row r="14" spans="1:32" s="72" customFormat="1" x14ac:dyDescent="0.25">
      <c r="A14" s="69">
        <v>1</v>
      </c>
      <c r="B14" s="69">
        <v>2</v>
      </c>
      <c r="C14" s="69">
        <v>3</v>
      </c>
      <c r="D14" s="69">
        <v>4</v>
      </c>
      <c r="E14" s="69">
        <v>5</v>
      </c>
      <c r="F14" s="69">
        <v>6</v>
      </c>
      <c r="G14" s="69">
        <v>7</v>
      </c>
      <c r="H14" s="69">
        <v>8</v>
      </c>
      <c r="I14" s="69">
        <v>9</v>
      </c>
      <c r="J14" s="69">
        <v>10</v>
      </c>
      <c r="K14" s="69">
        <v>11</v>
      </c>
      <c r="L14" s="69">
        <v>12</v>
      </c>
      <c r="M14" s="69">
        <v>13</v>
      </c>
      <c r="N14" s="69">
        <v>14</v>
      </c>
      <c r="O14" s="69">
        <v>15</v>
      </c>
      <c r="P14" s="69">
        <v>16</v>
      </c>
      <c r="Q14" s="69">
        <v>17</v>
      </c>
      <c r="R14" s="69">
        <v>18</v>
      </c>
      <c r="S14" s="69">
        <v>19</v>
      </c>
      <c r="T14" s="69">
        <v>20</v>
      </c>
      <c r="U14" s="69">
        <v>21</v>
      </c>
      <c r="V14" s="69">
        <v>22</v>
      </c>
      <c r="W14" s="69">
        <v>23</v>
      </c>
      <c r="X14" s="69">
        <v>24</v>
      </c>
      <c r="Y14" s="69">
        <v>25</v>
      </c>
      <c r="Z14" s="69">
        <v>26</v>
      </c>
      <c r="AA14" s="69">
        <v>27</v>
      </c>
      <c r="AB14" s="77"/>
      <c r="AC14" s="70"/>
      <c r="AD14" s="70"/>
      <c r="AE14" s="71"/>
      <c r="AF14" s="71"/>
    </row>
    <row r="15" spans="1:32" s="1" customFormat="1" ht="34.15" customHeight="1" x14ac:dyDescent="0.2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7" t="s">
        <v>27</v>
      </c>
      <c r="S15" s="48" t="s">
        <v>34</v>
      </c>
      <c r="T15" s="49">
        <f t="shared" ref="T15:Y15" si="0">T23+T228</f>
        <v>2416571.8999999994</v>
      </c>
      <c r="U15" s="49">
        <f t="shared" si="0"/>
        <v>1923183.6</v>
      </c>
      <c r="V15" s="49">
        <f t="shared" si="0"/>
        <v>1738555.6</v>
      </c>
      <c r="W15" s="49">
        <f t="shared" si="0"/>
        <v>1674981.6</v>
      </c>
      <c r="X15" s="49">
        <f t="shared" si="0"/>
        <v>487839.89999999997</v>
      </c>
      <c r="Y15" s="49">
        <f t="shared" si="0"/>
        <v>569070.69999999995</v>
      </c>
      <c r="Z15" s="49">
        <f>T15+U15+V15+W15+X15+Y15</f>
        <v>8810203.2999999989</v>
      </c>
      <c r="AA15" s="48">
        <v>2026</v>
      </c>
      <c r="AB15" s="77"/>
      <c r="AC15" s="17"/>
      <c r="AD15" s="17"/>
    </row>
    <row r="16" spans="1:32" s="10" customFormat="1" ht="42.6" customHeight="1" x14ac:dyDescent="0.25">
      <c r="A16" s="14"/>
      <c r="B16" s="14"/>
      <c r="C16" s="14"/>
      <c r="D16" s="14"/>
      <c r="E16" s="14"/>
      <c r="F16" s="14"/>
      <c r="G16" s="14"/>
      <c r="H16" s="13"/>
      <c r="I16" s="14"/>
      <c r="J16" s="14"/>
      <c r="K16" s="14"/>
      <c r="L16" s="14"/>
      <c r="M16" s="14"/>
      <c r="N16" s="14"/>
      <c r="O16" s="14"/>
      <c r="P16" s="14"/>
      <c r="Q16" s="14"/>
      <c r="R16" s="12" t="s">
        <v>87</v>
      </c>
      <c r="S16" s="6"/>
      <c r="T16" s="5"/>
      <c r="U16" s="112"/>
      <c r="V16" s="3"/>
      <c r="W16" s="3"/>
      <c r="X16" s="3"/>
      <c r="Y16" s="3"/>
      <c r="Z16" s="3"/>
      <c r="AA16" s="6"/>
      <c r="AB16" s="77"/>
      <c r="AC16" s="17"/>
      <c r="AD16" s="17"/>
      <c r="AE16" s="1"/>
      <c r="AF16" s="1"/>
    </row>
    <row r="17" spans="1:32" s="10" customFormat="1" ht="54" customHeight="1" x14ac:dyDescent="0.25">
      <c r="A17" s="14"/>
      <c r="B17" s="14"/>
      <c r="C17" s="14"/>
      <c r="D17" s="14"/>
      <c r="E17" s="14"/>
      <c r="F17" s="14"/>
      <c r="G17" s="14"/>
      <c r="H17" s="13"/>
      <c r="I17" s="14"/>
      <c r="J17" s="14"/>
      <c r="K17" s="14"/>
      <c r="L17" s="14"/>
      <c r="M17" s="14"/>
      <c r="N17" s="14"/>
      <c r="O17" s="14"/>
      <c r="P17" s="14"/>
      <c r="Q17" s="14"/>
      <c r="R17" s="7" t="s">
        <v>88</v>
      </c>
      <c r="S17" s="6" t="s">
        <v>1</v>
      </c>
      <c r="T17" s="5">
        <v>67.3</v>
      </c>
      <c r="U17" s="5">
        <v>79.599999999999994</v>
      </c>
      <c r="V17" s="5">
        <v>80.900000000000006</v>
      </c>
      <c r="W17" s="5">
        <v>85</v>
      </c>
      <c r="X17" s="5">
        <v>85</v>
      </c>
      <c r="Y17" s="5">
        <v>85</v>
      </c>
      <c r="Z17" s="3">
        <f>Y17</f>
        <v>85</v>
      </c>
      <c r="AA17" s="6">
        <v>2026</v>
      </c>
      <c r="AB17" s="77"/>
      <c r="AC17" s="17"/>
      <c r="AD17" s="17"/>
      <c r="AE17" s="1"/>
      <c r="AF17" s="1"/>
    </row>
    <row r="18" spans="1:32" s="10" customFormat="1" ht="45" x14ac:dyDescent="0.25">
      <c r="A18" s="14"/>
      <c r="B18" s="14"/>
      <c r="C18" s="14"/>
      <c r="D18" s="14"/>
      <c r="E18" s="14"/>
      <c r="F18" s="14"/>
      <c r="G18" s="14"/>
      <c r="H18" s="13"/>
      <c r="I18" s="14"/>
      <c r="J18" s="14"/>
      <c r="K18" s="14"/>
      <c r="L18" s="14"/>
      <c r="M18" s="14"/>
      <c r="N18" s="14"/>
      <c r="O18" s="14"/>
      <c r="P18" s="14"/>
      <c r="Q18" s="14"/>
      <c r="R18" s="7" t="s">
        <v>89</v>
      </c>
      <c r="S18" s="6" t="s">
        <v>35</v>
      </c>
      <c r="T18" s="5">
        <f>T26</f>
        <v>11.4</v>
      </c>
      <c r="U18" s="5">
        <f>U26</f>
        <v>11.4</v>
      </c>
      <c r="V18" s="5"/>
      <c r="W18" s="5"/>
      <c r="X18" s="5"/>
      <c r="Y18" s="5"/>
      <c r="Z18" s="3">
        <v>11.4</v>
      </c>
      <c r="AA18" s="6">
        <v>2022</v>
      </c>
      <c r="AB18" s="77"/>
      <c r="AC18" s="17"/>
      <c r="AD18" s="17"/>
      <c r="AE18" s="1"/>
      <c r="AF18" s="1"/>
    </row>
    <row r="19" spans="1:32" s="10" customFormat="1" ht="30" x14ac:dyDescent="0.25">
      <c r="A19" s="14"/>
      <c r="B19" s="14"/>
      <c r="C19" s="14"/>
      <c r="D19" s="14"/>
      <c r="E19" s="14"/>
      <c r="F19" s="14"/>
      <c r="G19" s="14"/>
      <c r="H19" s="13"/>
      <c r="I19" s="14"/>
      <c r="J19" s="14"/>
      <c r="K19" s="14"/>
      <c r="L19" s="14"/>
      <c r="M19" s="14"/>
      <c r="N19" s="14"/>
      <c r="O19" s="14"/>
      <c r="P19" s="14"/>
      <c r="Q19" s="14"/>
      <c r="R19" s="7" t="s">
        <v>90</v>
      </c>
      <c r="S19" s="6" t="s">
        <v>35</v>
      </c>
      <c r="T19" s="5">
        <v>13.4</v>
      </c>
      <c r="U19" s="5">
        <f>U77+U78</f>
        <v>18.653000000000002</v>
      </c>
      <c r="V19" s="5">
        <f t="shared" ref="V19:Y19" si="1">V77+V78</f>
        <v>0.3</v>
      </c>
      <c r="W19" s="5">
        <f t="shared" si="1"/>
        <v>10.199999999999999</v>
      </c>
      <c r="X19" s="5">
        <f t="shared" si="1"/>
        <v>0.3</v>
      </c>
      <c r="Y19" s="5">
        <f t="shared" si="1"/>
        <v>0.2</v>
      </c>
      <c r="Z19" s="3">
        <f>T19+U19+V19+W19+X19+Y19</f>
        <v>43.052999999999997</v>
      </c>
      <c r="AA19" s="6">
        <v>2026</v>
      </c>
      <c r="AB19" s="77"/>
      <c r="AC19" s="17"/>
      <c r="AD19" s="17"/>
      <c r="AE19" s="1"/>
      <c r="AF19" s="1"/>
    </row>
    <row r="20" spans="1:32" s="10" customFormat="1" ht="31.5" customHeight="1" x14ac:dyDescent="0.25">
      <c r="A20" s="14"/>
      <c r="B20" s="14"/>
      <c r="C20" s="14"/>
      <c r="D20" s="14"/>
      <c r="E20" s="14"/>
      <c r="F20" s="14"/>
      <c r="G20" s="14"/>
      <c r="H20" s="13"/>
      <c r="I20" s="14"/>
      <c r="J20" s="14"/>
      <c r="K20" s="14"/>
      <c r="L20" s="14"/>
      <c r="M20" s="14"/>
      <c r="N20" s="14"/>
      <c r="O20" s="14"/>
      <c r="P20" s="14"/>
      <c r="Q20" s="14"/>
      <c r="R20" s="7" t="s">
        <v>91</v>
      </c>
      <c r="S20" s="6" t="s">
        <v>35</v>
      </c>
      <c r="T20" s="5">
        <f>T188</f>
        <v>7130.4</v>
      </c>
      <c r="U20" s="5">
        <f t="shared" ref="U20:Y20" si="2">U188</f>
        <v>7130.4</v>
      </c>
      <c r="V20" s="5">
        <f t="shared" si="2"/>
        <v>7130.4</v>
      </c>
      <c r="W20" s="5">
        <f t="shared" si="2"/>
        <v>7130.4</v>
      </c>
      <c r="X20" s="5">
        <f t="shared" si="2"/>
        <v>7130.4</v>
      </c>
      <c r="Y20" s="5">
        <f t="shared" si="2"/>
        <v>7130.4</v>
      </c>
      <c r="Z20" s="3">
        <f>Y20</f>
        <v>7130.4</v>
      </c>
      <c r="AA20" s="6">
        <v>2026</v>
      </c>
      <c r="AB20" s="77"/>
      <c r="AC20" s="17"/>
      <c r="AD20" s="17"/>
      <c r="AE20" s="1"/>
      <c r="AF20" s="1"/>
    </row>
    <row r="21" spans="1:32" s="10" customFormat="1" ht="63" hidden="1" customHeight="1" x14ac:dyDescent="0.25">
      <c r="A21" s="14"/>
      <c r="B21" s="14"/>
      <c r="C21" s="14"/>
      <c r="D21" s="14"/>
      <c r="E21" s="14"/>
      <c r="F21" s="14"/>
      <c r="G21" s="14"/>
      <c r="H21" s="13"/>
      <c r="I21" s="14"/>
      <c r="J21" s="14"/>
      <c r="K21" s="14"/>
      <c r="L21" s="14"/>
      <c r="M21" s="14"/>
      <c r="N21" s="14"/>
      <c r="O21" s="14"/>
      <c r="P21" s="14"/>
      <c r="Q21" s="14"/>
      <c r="R21" s="7" t="s">
        <v>92</v>
      </c>
      <c r="S21" s="6" t="s">
        <v>35</v>
      </c>
      <c r="T21" s="5" t="e">
        <f>#REF!</f>
        <v>#REF!</v>
      </c>
      <c r="U21" s="5" t="e">
        <f>#REF!</f>
        <v>#REF!</v>
      </c>
      <c r="V21" s="5" t="e">
        <f>#REF!</f>
        <v>#REF!</v>
      </c>
      <c r="W21" s="5"/>
      <c r="X21" s="5"/>
      <c r="Y21" s="5"/>
      <c r="Z21" s="3" t="e">
        <f>T21+U21+V21+W21+X21+Y21</f>
        <v>#REF!</v>
      </c>
      <c r="AA21" s="6">
        <v>2026</v>
      </c>
      <c r="AB21" s="77"/>
      <c r="AC21" s="17"/>
      <c r="AD21" s="17"/>
      <c r="AE21" s="1"/>
      <c r="AF21" s="1"/>
    </row>
    <row r="22" spans="1:32" s="10" customFormat="1" ht="30" hidden="1" x14ac:dyDescent="0.25">
      <c r="A22" s="14"/>
      <c r="B22" s="14"/>
      <c r="C22" s="14"/>
      <c r="D22" s="14"/>
      <c r="E22" s="14"/>
      <c r="F22" s="14"/>
      <c r="G22" s="14"/>
      <c r="H22" s="13"/>
      <c r="I22" s="14"/>
      <c r="J22" s="14"/>
      <c r="K22" s="14"/>
      <c r="L22" s="14"/>
      <c r="M22" s="14"/>
      <c r="N22" s="14"/>
      <c r="O22" s="14"/>
      <c r="P22" s="14"/>
      <c r="Q22" s="14"/>
      <c r="R22" s="7" t="s">
        <v>93</v>
      </c>
      <c r="S22" s="6" t="s">
        <v>36</v>
      </c>
      <c r="T22" s="5">
        <f t="shared" ref="T22:Y22" si="3">T237</f>
        <v>848</v>
      </c>
      <c r="U22" s="5">
        <f t="shared" si="3"/>
        <v>800</v>
      </c>
      <c r="V22" s="5">
        <f t="shared" si="3"/>
        <v>800</v>
      </c>
      <c r="W22" s="5">
        <f t="shared" si="3"/>
        <v>800</v>
      </c>
      <c r="X22" s="5">
        <f t="shared" si="3"/>
        <v>800</v>
      </c>
      <c r="Y22" s="5">
        <f t="shared" si="3"/>
        <v>800</v>
      </c>
      <c r="Z22" s="3">
        <f>T22+U22+V22+W22+X22+Y22</f>
        <v>4848</v>
      </c>
      <c r="AA22" s="6">
        <v>2026</v>
      </c>
      <c r="AB22" s="77"/>
      <c r="AC22" s="17"/>
      <c r="AD22" s="17"/>
      <c r="AE22" s="1"/>
      <c r="AF22" s="1"/>
    </row>
    <row r="23" spans="1:32" ht="36.6" customHeight="1" x14ac:dyDescent="0.25">
      <c r="A23" s="34"/>
      <c r="B23" s="34"/>
      <c r="C23" s="34"/>
      <c r="D23" s="34" t="s">
        <v>11</v>
      </c>
      <c r="E23" s="34" t="s">
        <v>21</v>
      </c>
      <c r="F23" s="34" t="s">
        <v>11</v>
      </c>
      <c r="G23" s="34" t="s">
        <v>20</v>
      </c>
      <c r="H23" s="34" t="s">
        <v>11</v>
      </c>
      <c r="I23" s="34" t="s">
        <v>19</v>
      </c>
      <c r="J23" s="34" t="s">
        <v>12</v>
      </c>
      <c r="K23" s="34" t="s">
        <v>11</v>
      </c>
      <c r="L23" s="34" t="s">
        <v>11</v>
      </c>
      <c r="M23" s="34" t="s">
        <v>11</v>
      </c>
      <c r="N23" s="34" t="s">
        <v>11</v>
      </c>
      <c r="O23" s="34" t="s">
        <v>11</v>
      </c>
      <c r="P23" s="34" t="s">
        <v>11</v>
      </c>
      <c r="Q23" s="34" t="s">
        <v>11</v>
      </c>
      <c r="R23" s="35" t="s">
        <v>94</v>
      </c>
      <c r="S23" s="36" t="s">
        <v>34</v>
      </c>
      <c r="T23" s="37">
        <f t="shared" ref="T23:Y23" si="4">T24+T76+T187</f>
        <v>2416571.8999999994</v>
      </c>
      <c r="U23" s="37">
        <f t="shared" si="4"/>
        <v>1923183.6</v>
      </c>
      <c r="V23" s="37">
        <f t="shared" si="4"/>
        <v>1738555.6</v>
      </c>
      <c r="W23" s="37">
        <f t="shared" si="4"/>
        <v>1674981.6</v>
      </c>
      <c r="X23" s="37">
        <f t="shared" si="4"/>
        <v>487839.89999999997</v>
      </c>
      <c r="Y23" s="37">
        <f t="shared" si="4"/>
        <v>569070.69999999995</v>
      </c>
      <c r="Z23" s="37">
        <f>T23+U23+V23+W23+X23+Y23</f>
        <v>8810203.2999999989</v>
      </c>
      <c r="AA23" s="36">
        <v>2026</v>
      </c>
      <c r="AB23" s="78"/>
      <c r="AC23" s="29"/>
    </row>
    <row r="24" spans="1:32" s="20" customFormat="1" ht="49.9" customHeight="1" x14ac:dyDescent="0.25">
      <c r="A24" s="39"/>
      <c r="B24" s="39"/>
      <c r="C24" s="39"/>
      <c r="D24" s="39" t="s">
        <v>11</v>
      </c>
      <c r="E24" s="39" t="s">
        <v>21</v>
      </c>
      <c r="F24" s="39" t="s">
        <v>11</v>
      </c>
      <c r="G24" s="39" t="s">
        <v>20</v>
      </c>
      <c r="H24" s="39" t="s">
        <v>11</v>
      </c>
      <c r="I24" s="39" t="s">
        <v>19</v>
      </c>
      <c r="J24" s="39" t="s">
        <v>12</v>
      </c>
      <c r="K24" s="39" t="s">
        <v>11</v>
      </c>
      <c r="L24" s="39" t="s">
        <v>12</v>
      </c>
      <c r="M24" s="39" t="s">
        <v>11</v>
      </c>
      <c r="N24" s="39" t="s">
        <v>11</v>
      </c>
      <c r="O24" s="39" t="s">
        <v>11</v>
      </c>
      <c r="P24" s="39" t="s">
        <v>11</v>
      </c>
      <c r="Q24" s="39" t="s">
        <v>11</v>
      </c>
      <c r="R24" s="40" t="s">
        <v>26</v>
      </c>
      <c r="S24" s="41" t="s">
        <v>34</v>
      </c>
      <c r="T24" s="42">
        <f>T29+T31+T38+T41+T44+T47+T52+T56+T58+T60+T62+T64+T67</f>
        <v>150316.1</v>
      </c>
      <c r="U24" s="42">
        <f>U29+U31+U38+U41+U44+U47+U52+U56+U58+U60+U62+U64+U67+U68+U72+U74</f>
        <v>167541.20000000001</v>
      </c>
      <c r="V24" s="42">
        <f>V29+V31+V38+V41+V44+V47+V52+V56+V58+V60+V62+V64+V67</f>
        <v>30120.400000000001</v>
      </c>
      <c r="W24" s="42">
        <f>W29+W31+W38+W41+W44+W47+W52+W56+W58+W60+W62+W64+W67</f>
        <v>2751.4</v>
      </c>
      <c r="X24" s="42">
        <f>X29+X31+X38+X41+X44+X47+X52+X56+X58+X60+X62+X64+X67</f>
        <v>55000</v>
      </c>
      <c r="Y24" s="42">
        <f>Y29+Y31+Y38+Y41+Y44+Y47+Y52+Y56+Y58+Y60+Y62+Y64+Y67</f>
        <v>136230.79999999999</v>
      </c>
      <c r="Z24" s="42">
        <f>Z29+Z31+Z38+Z41+Z44+Z47+Z52+Z67+Z56+Z58+Z60+Z62+Z64++Z68+Z72+Z74</f>
        <v>541959.9</v>
      </c>
      <c r="AA24" s="41">
        <v>2026</v>
      </c>
      <c r="AB24" s="79"/>
      <c r="AC24" s="67"/>
      <c r="AD24" s="15"/>
      <c r="AE24" s="16"/>
      <c r="AF24" s="16"/>
    </row>
    <row r="25" spans="1:32" s="2" customFormat="1" ht="29.25" x14ac:dyDescent="0.25">
      <c r="A25" s="13"/>
      <c r="B25" s="13"/>
      <c r="C25" s="13"/>
      <c r="D25" s="13"/>
      <c r="E25" s="13"/>
      <c r="F25" s="13"/>
      <c r="G25" s="13"/>
      <c r="H25" s="13"/>
      <c r="I25" s="14"/>
      <c r="J25" s="13"/>
      <c r="K25" s="13"/>
      <c r="L25" s="13"/>
      <c r="M25" s="13"/>
      <c r="N25" s="13"/>
      <c r="O25" s="13"/>
      <c r="P25" s="13"/>
      <c r="Q25" s="13"/>
      <c r="R25" s="12" t="s">
        <v>52</v>
      </c>
      <c r="S25" s="6" t="s">
        <v>2</v>
      </c>
      <c r="T25" s="5">
        <f>T35</f>
        <v>0.6</v>
      </c>
      <c r="U25" s="5">
        <f>U35+U71</f>
        <v>1.159</v>
      </c>
      <c r="V25" s="5"/>
      <c r="W25" s="5"/>
      <c r="X25" s="5">
        <f>X40+X43</f>
        <v>1.18</v>
      </c>
      <c r="Y25" s="5">
        <f>Y46</f>
        <v>0.7</v>
      </c>
      <c r="Z25" s="3">
        <f>Z35+Z46+Z40+Z43</f>
        <v>2.5880000000000001</v>
      </c>
      <c r="AA25" s="6">
        <v>2026</v>
      </c>
      <c r="AB25" s="79"/>
      <c r="AC25" s="63"/>
      <c r="AD25" s="15"/>
      <c r="AE25" s="16"/>
      <c r="AF25" s="16"/>
    </row>
    <row r="26" spans="1:32" s="2" customFormat="1" ht="30" x14ac:dyDescent="0.25">
      <c r="A26" s="13"/>
      <c r="B26" s="13"/>
      <c r="C26" s="13"/>
      <c r="D26" s="13"/>
      <c r="E26" s="13"/>
      <c r="F26" s="13"/>
      <c r="G26" s="13"/>
      <c r="H26" s="13"/>
      <c r="I26" s="14"/>
      <c r="J26" s="13"/>
      <c r="K26" s="13"/>
      <c r="L26" s="13"/>
      <c r="M26" s="13"/>
      <c r="N26" s="13"/>
      <c r="O26" s="13"/>
      <c r="P26" s="13"/>
      <c r="Q26" s="13"/>
      <c r="R26" s="12" t="s">
        <v>53</v>
      </c>
      <c r="S26" s="6" t="s">
        <v>35</v>
      </c>
      <c r="T26" s="5">
        <f>T36</f>
        <v>11.4</v>
      </c>
      <c r="U26" s="5">
        <f>U36</f>
        <v>11.4</v>
      </c>
      <c r="V26" s="5"/>
      <c r="W26" s="5"/>
      <c r="X26" s="5"/>
      <c r="Y26" s="5"/>
      <c r="Z26" s="3">
        <f>Z36</f>
        <v>11.4</v>
      </c>
      <c r="AA26" s="6">
        <v>2022</v>
      </c>
      <c r="AB26" s="79"/>
      <c r="AC26" s="63"/>
      <c r="AD26" s="15"/>
      <c r="AE26" s="16"/>
      <c r="AF26" s="16"/>
    </row>
    <row r="27" spans="1:32" s="2" customFormat="1" ht="44.25" x14ac:dyDescent="0.25">
      <c r="A27" s="13"/>
      <c r="B27" s="13"/>
      <c r="C27" s="13"/>
      <c r="D27" s="13"/>
      <c r="E27" s="13"/>
      <c r="F27" s="13"/>
      <c r="G27" s="13"/>
      <c r="H27" s="13"/>
      <c r="I27" s="14"/>
      <c r="J27" s="13"/>
      <c r="K27" s="13"/>
      <c r="L27" s="13"/>
      <c r="M27" s="13"/>
      <c r="N27" s="13"/>
      <c r="O27" s="13"/>
      <c r="P27" s="13"/>
      <c r="Q27" s="13"/>
      <c r="R27" s="12" t="s">
        <v>54</v>
      </c>
      <c r="S27" s="6" t="s">
        <v>2</v>
      </c>
      <c r="T27" s="5">
        <f>T30</f>
        <v>0.3</v>
      </c>
      <c r="U27" s="112"/>
      <c r="V27" s="5"/>
      <c r="W27" s="5"/>
      <c r="X27" s="5"/>
      <c r="Y27" s="5"/>
      <c r="Z27" s="3">
        <f>T27+U27+V27+W27+X27+Y27</f>
        <v>0.3</v>
      </c>
      <c r="AA27" s="6">
        <v>2021</v>
      </c>
      <c r="AB27" s="80"/>
      <c r="AC27" s="15"/>
      <c r="AD27" s="15"/>
      <c r="AE27" s="16"/>
      <c r="AF27" s="16"/>
    </row>
    <row r="28" spans="1:32" s="2" customFormat="1" ht="44.25" x14ac:dyDescent="0.25">
      <c r="A28" s="13"/>
      <c r="B28" s="13"/>
      <c r="C28" s="13"/>
      <c r="D28" s="13"/>
      <c r="E28" s="13"/>
      <c r="F28" s="13"/>
      <c r="G28" s="13"/>
      <c r="H28" s="13"/>
      <c r="I28" s="14"/>
      <c r="J28" s="13"/>
      <c r="K28" s="13"/>
      <c r="L28" s="13"/>
      <c r="M28" s="13"/>
      <c r="N28" s="13"/>
      <c r="O28" s="13"/>
      <c r="P28" s="13"/>
      <c r="Q28" s="13"/>
      <c r="R28" s="12" t="s">
        <v>115</v>
      </c>
      <c r="S28" s="6" t="s">
        <v>31</v>
      </c>
      <c r="T28" s="9"/>
      <c r="U28" s="113"/>
      <c r="V28" s="9">
        <f>V66</f>
        <v>7</v>
      </c>
      <c r="W28" s="9">
        <f>W66</f>
        <v>14</v>
      </c>
      <c r="X28" s="9">
        <f>X39+X42+X45</f>
        <v>3</v>
      </c>
      <c r="Y28" s="9"/>
      <c r="Z28" s="4">
        <f>T28+U28+V28+W28+X28+Y28</f>
        <v>24</v>
      </c>
      <c r="AA28" s="6">
        <v>2025</v>
      </c>
      <c r="AB28" s="91"/>
      <c r="AC28" s="15"/>
      <c r="AD28" s="15"/>
      <c r="AE28" s="16"/>
      <c r="AF28" s="16"/>
    </row>
    <row r="29" spans="1:32" s="2" customFormat="1" ht="30" x14ac:dyDescent="0.25">
      <c r="A29" s="21" t="s">
        <v>11</v>
      </c>
      <c r="B29" s="21" t="s">
        <v>12</v>
      </c>
      <c r="C29" s="21" t="s">
        <v>13</v>
      </c>
      <c r="D29" s="21" t="s">
        <v>11</v>
      </c>
      <c r="E29" s="21" t="s">
        <v>21</v>
      </c>
      <c r="F29" s="21" t="s">
        <v>11</v>
      </c>
      <c r="G29" s="21" t="s">
        <v>20</v>
      </c>
      <c r="H29" s="21" t="s">
        <v>11</v>
      </c>
      <c r="I29" s="21" t="s">
        <v>19</v>
      </c>
      <c r="J29" s="21" t="s">
        <v>12</v>
      </c>
      <c r="K29" s="21" t="s">
        <v>11</v>
      </c>
      <c r="L29" s="21" t="s">
        <v>12</v>
      </c>
      <c r="M29" s="21" t="s">
        <v>11</v>
      </c>
      <c r="N29" s="21" t="s">
        <v>11</v>
      </c>
      <c r="O29" s="21" t="s">
        <v>11</v>
      </c>
      <c r="P29" s="21" t="s">
        <v>11</v>
      </c>
      <c r="Q29" s="21" t="s">
        <v>23</v>
      </c>
      <c r="R29" s="22" t="s">
        <v>49</v>
      </c>
      <c r="S29" s="23" t="s">
        <v>34</v>
      </c>
      <c r="T29" s="25">
        <f>18000-5624.5</f>
        <v>12375.5</v>
      </c>
      <c r="U29" s="60"/>
      <c r="V29" s="25"/>
      <c r="W29" s="25"/>
      <c r="X29" s="25"/>
      <c r="Y29" s="25"/>
      <c r="Z29" s="25">
        <f>T29+U29+V29+W29+X29+Y29</f>
        <v>12375.5</v>
      </c>
      <c r="AA29" s="23">
        <v>2021</v>
      </c>
      <c r="AB29" s="77"/>
      <c r="AC29" s="17"/>
      <c r="AD29" s="15"/>
      <c r="AE29" s="16"/>
      <c r="AF29" s="16"/>
    </row>
    <row r="30" spans="1:32" s="16" customFormat="1" ht="29.25" x14ac:dyDescent="0.25">
      <c r="A30" s="13"/>
      <c r="B30" s="13"/>
      <c r="C30" s="13"/>
      <c r="D30" s="13"/>
      <c r="E30" s="13"/>
      <c r="F30" s="13"/>
      <c r="G30" s="13"/>
      <c r="H30" s="13"/>
      <c r="I30" s="14"/>
      <c r="J30" s="13"/>
      <c r="K30" s="13"/>
      <c r="L30" s="13"/>
      <c r="M30" s="13"/>
      <c r="N30" s="13"/>
      <c r="O30" s="13"/>
      <c r="P30" s="13"/>
      <c r="Q30" s="13"/>
      <c r="R30" s="12" t="s">
        <v>50</v>
      </c>
      <c r="S30" s="6" t="s">
        <v>2</v>
      </c>
      <c r="T30" s="5">
        <v>0.3</v>
      </c>
      <c r="U30" s="112"/>
      <c r="V30" s="5"/>
      <c r="W30" s="5"/>
      <c r="X30" s="5"/>
      <c r="Y30" s="5"/>
      <c r="Z30" s="3">
        <f>T30</f>
        <v>0.3</v>
      </c>
      <c r="AA30" s="6">
        <v>2021</v>
      </c>
      <c r="AB30" s="77"/>
      <c r="AC30" s="15"/>
      <c r="AD30" s="15"/>
    </row>
    <row r="31" spans="1:32" s="16" customFormat="1" ht="27.6" customHeight="1" x14ac:dyDescent="0.25">
      <c r="A31" s="21" t="s">
        <v>11</v>
      </c>
      <c r="B31" s="21" t="s">
        <v>12</v>
      </c>
      <c r="C31" s="21" t="s">
        <v>13</v>
      </c>
      <c r="D31" s="21" t="s">
        <v>11</v>
      </c>
      <c r="E31" s="21" t="s">
        <v>21</v>
      </c>
      <c r="F31" s="21" t="s">
        <v>11</v>
      </c>
      <c r="G31" s="21" t="s">
        <v>20</v>
      </c>
      <c r="H31" s="21" t="s">
        <v>11</v>
      </c>
      <c r="I31" s="21" t="s">
        <v>19</v>
      </c>
      <c r="J31" s="21" t="s">
        <v>12</v>
      </c>
      <c r="K31" s="21" t="s">
        <v>11</v>
      </c>
      <c r="L31" s="21" t="s">
        <v>12</v>
      </c>
      <c r="M31" s="21" t="s">
        <v>11</v>
      </c>
      <c r="N31" s="21" t="s">
        <v>11</v>
      </c>
      <c r="O31" s="21" t="s">
        <v>11</v>
      </c>
      <c r="P31" s="21" t="s">
        <v>11</v>
      </c>
      <c r="Q31" s="21" t="s">
        <v>11</v>
      </c>
      <c r="R31" s="124" t="s">
        <v>112</v>
      </c>
      <c r="S31" s="121" t="s">
        <v>34</v>
      </c>
      <c r="T31" s="25">
        <f>T33+T34+T32</f>
        <v>114895.09999999999</v>
      </c>
      <c r="U31" s="25">
        <f>U33+U34+U32</f>
        <v>34370.400000000001</v>
      </c>
      <c r="V31" s="25"/>
      <c r="W31" s="25"/>
      <c r="X31" s="25"/>
      <c r="Y31" s="25"/>
      <c r="Z31" s="25">
        <f t="shared" ref="Z31:Z34" si="5">SUM(T31:Y31)</f>
        <v>149265.5</v>
      </c>
      <c r="AA31" s="23">
        <v>2022</v>
      </c>
      <c r="AB31" s="80"/>
      <c r="AC31" s="30"/>
      <c r="AD31" s="15"/>
    </row>
    <row r="32" spans="1:32" s="16" customFormat="1" ht="26.45" customHeight="1" x14ac:dyDescent="0.25">
      <c r="A32" s="21" t="s">
        <v>11</v>
      </c>
      <c r="B32" s="21" t="s">
        <v>12</v>
      </c>
      <c r="C32" s="21" t="s">
        <v>13</v>
      </c>
      <c r="D32" s="21" t="s">
        <v>11</v>
      </c>
      <c r="E32" s="21" t="s">
        <v>21</v>
      </c>
      <c r="F32" s="21" t="s">
        <v>11</v>
      </c>
      <c r="G32" s="21" t="s">
        <v>20</v>
      </c>
      <c r="H32" s="21" t="s">
        <v>11</v>
      </c>
      <c r="I32" s="21" t="s">
        <v>19</v>
      </c>
      <c r="J32" s="21" t="s">
        <v>12</v>
      </c>
      <c r="K32" s="21" t="s">
        <v>11</v>
      </c>
      <c r="L32" s="21" t="s">
        <v>12</v>
      </c>
      <c r="M32" s="21" t="s">
        <v>11</v>
      </c>
      <c r="N32" s="21" t="s">
        <v>11</v>
      </c>
      <c r="O32" s="21" t="s">
        <v>19</v>
      </c>
      <c r="P32" s="21" t="s">
        <v>18</v>
      </c>
      <c r="Q32" s="21" t="s">
        <v>20</v>
      </c>
      <c r="R32" s="125"/>
      <c r="S32" s="122"/>
      <c r="T32" s="24">
        <f>828.1+330+110.4-330</f>
        <v>938.5</v>
      </c>
      <c r="U32" s="24">
        <v>420.5</v>
      </c>
      <c r="V32" s="25"/>
      <c r="W32" s="25"/>
      <c r="X32" s="25"/>
      <c r="Y32" s="25"/>
      <c r="Z32" s="25">
        <f t="shared" si="5"/>
        <v>1359</v>
      </c>
      <c r="AA32" s="23">
        <v>2022</v>
      </c>
      <c r="AB32" s="80"/>
      <c r="AC32" s="30"/>
      <c r="AD32" s="15"/>
    </row>
    <row r="33" spans="1:32" s="16" customFormat="1" ht="25.9" customHeight="1" x14ac:dyDescent="0.25">
      <c r="A33" s="21" t="s">
        <v>11</v>
      </c>
      <c r="B33" s="21" t="s">
        <v>12</v>
      </c>
      <c r="C33" s="21" t="s">
        <v>13</v>
      </c>
      <c r="D33" s="21" t="s">
        <v>11</v>
      </c>
      <c r="E33" s="21" t="s">
        <v>21</v>
      </c>
      <c r="F33" s="21" t="s">
        <v>11</v>
      </c>
      <c r="G33" s="21" t="s">
        <v>20</v>
      </c>
      <c r="H33" s="21" t="s">
        <v>11</v>
      </c>
      <c r="I33" s="21" t="s">
        <v>19</v>
      </c>
      <c r="J33" s="21" t="s">
        <v>12</v>
      </c>
      <c r="K33" s="21" t="s">
        <v>11</v>
      </c>
      <c r="L33" s="21" t="s">
        <v>12</v>
      </c>
      <c r="M33" s="21" t="s">
        <v>41</v>
      </c>
      <c r="N33" s="21" t="s">
        <v>11</v>
      </c>
      <c r="O33" s="21" t="s">
        <v>19</v>
      </c>
      <c r="P33" s="21" t="s">
        <v>18</v>
      </c>
      <c r="Q33" s="21" t="s">
        <v>20</v>
      </c>
      <c r="R33" s="125"/>
      <c r="S33" s="122"/>
      <c r="T33" s="24">
        <f>3869.5+7526.2</f>
        <v>11395.7</v>
      </c>
      <c r="U33" s="24">
        <v>3395</v>
      </c>
      <c r="V33" s="24"/>
      <c r="W33" s="24"/>
      <c r="X33" s="24"/>
      <c r="Y33" s="24"/>
      <c r="Z33" s="25">
        <f t="shared" si="5"/>
        <v>14790.7</v>
      </c>
      <c r="AA33" s="23">
        <v>2022</v>
      </c>
      <c r="AB33" s="80"/>
      <c r="AC33" s="30"/>
      <c r="AD33" s="15"/>
    </row>
    <row r="34" spans="1:32" s="16" customFormat="1" ht="27" customHeight="1" x14ac:dyDescent="0.25">
      <c r="A34" s="21" t="s">
        <v>11</v>
      </c>
      <c r="B34" s="21" t="s">
        <v>12</v>
      </c>
      <c r="C34" s="21" t="s">
        <v>13</v>
      </c>
      <c r="D34" s="21" t="s">
        <v>11</v>
      </c>
      <c r="E34" s="21" t="s">
        <v>21</v>
      </c>
      <c r="F34" s="21" t="s">
        <v>11</v>
      </c>
      <c r="G34" s="21" t="s">
        <v>20</v>
      </c>
      <c r="H34" s="21" t="s">
        <v>11</v>
      </c>
      <c r="I34" s="21" t="s">
        <v>19</v>
      </c>
      <c r="J34" s="21" t="s">
        <v>12</v>
      </c>
      <c r="K34" s="21" t="s">
        <v>11</v>
      </c>
      <c r="L34" s="21" t="s">
        <v>12</v>
      </c>
      <c r="M34" s="21" t="s">
        <v>12</v>
      </c>
      <c r="N34" s="21" t="s">
        <v>11</v>
      </c>
      <c r="O34" s="21" t="s">
        <v>19</v>
      </c>
      <c r="P34" s="21" t="s">
        <v>18</v>
      </c>
      <c r="Q34" s="21" t="s">
        <v>20</v>
      </c>
      <c r="R34" s="126"/>
      <c r="S34" s="123"/>
      <c r="T34" s="24">
        <f>34825.4+67735.5</f>
        <v>102560.9</v>
      </c>
      <c r="U34" s="24">
        <v>30554.9</v>
      </c>
      <c r="V34" s="24"/>
      <c r="W34" s="24"/>
      <c r="X34" s="24"/>
      <c r="Y34" s="24"/>
      <c r="Z34" s="25">
        <f t="shared" si="5"/>
        <v>133115.79999999999</v>
      </c>
      <c r="AA34" s="23">
        <v>2022</v>
      </c>
      <c r="AB34" s="91"/>
      <c r="AC34" s="30"/>
      <c r="AD34" s="15"/>
    </row>
    <row r="35" spans="1:32" s="16" customFormat="1" ht="29.25" x14ac:dyDescent="0.25">
      <c r="A35" s="13"/>
      <c r="B35" s="13"/>
      <c r="C35" s="13"/>
      <c r="D35" s="13"/>
      <c r="E35" s="13"/>
      <c r="F35" s="13"/>
      <c r="G35" s="13"/>
      <c r="H35" s="13"/>
      <c r="I35" s="14"/>
      <c r="J35" s="13"/>
      <c r="K35" s="13"/>
      <c r="L35" s="13"/>
      <c r="M35" s="13"/>
      <c r="N35" s="13"/>
      <c r="O35" s="13"/>
      <c r="P35" s="13"/>
      <c r="Q35" s="13"/>
      <c r="R35" s="12" t="s">
        <v>171</v>
      </c>
      <c r="S35" s="90" t="s">
        <v>2</v>
      </c>
      <c r="T35" s="5">
        <v>0.6</v>
      </c>
      <c r="U35" s="61">
        <v>0.67900000000000005</v>
      </c>
      <c r="V35" s="61"/>
      <c r="W35" s="61"/>
      <c r="X35" s="61"/>
      <c r="Y35" s="61"/>
      <c r="Z35" s="62">
        <f>U35</f>
        <v>0.67900000000000005</v>
      </c>
      <c r="AA35" s="6">
        <v>2022</v>
      </c>
      <c r="AB35" s="80"/>
      <c r="AC35" s="30"/>
      <c r="AD35" s="15"/>
    </row>
    <row r="36" spans="1:32" s="16" customFormat="1" ht="30" x14ac:dyDescent="0.25">
      <c r="A36" s="13"/>
      <c r="B36" s="13"/>
      <c r="C36" s="13"/>
      <c r="D36" s="13"/>
      <c r="E36" s="13"/>
      <c r="F36" s="13"/>
      <c r="G36" s="13"/>
      <c r="H36" s="13"/>
      <c r="I36" s="14"/>
      <c r="J36" s="13"/>
      <c r="K36" s="13"/>
      <c r="L36" s="13"/>
      <c r="M36" s="13"/>
      <c r="N36" s="13"/>
      <c r="O36" s="13"/>
      <c r="P36" s="13"/>
      <c r="Q36" s="13"/>
      <c r="R36" s="12" t="s">
        <v>172</v>
      </c>
      <c r="S36" s="6" t="s">
        <v>35</v>
      </c>
      <c r="T36" s="5">
        <v>11.4</v>
      </c>
      <c r="U36" s="5">
        <v>11.4</v>
      </c>
      <c r="V36" s="9"/>
      <c r="W36" s="9"/>
      <c r="X36" s="9"/>
      <c r="Y36" s="9"/>
      <c r="Z36" s="3">
        <v>11.4</v>
      </c>
      <c r="AA36" s="8">
        <v>2022</v>
      </c>
      <c r="AB36" s="80"/>
      <c r="AC36" s="30"/>
      <c r="AD36" s="15"/>
    </row>
    <row r="37" spans="1:32" s="16" customFormat="1" ht="29.25" x14ac:dyDescent="0.25">
      <c r="A37" s="13"/>
      <c r="B37" s="13"/>
      <c r="C37" s="13"/>
      <c r="D37" s="13"/>
      <c r="E37" s="13"/>
      <c r="F37" s="13"/>
      <c r="G37" s="13"/>
      <c r="H37" s="13"/>
      <c r="I37" s="14"/>
      <c r="J37" s="13"/>
      <c r="K37" s="13"/>
      <c r="L37" s="13"/>
      <c r="M37" s="13"/>
      <c r="N37" s="13"/>
      <c r="O37" s="13"/>
      <c r="P37" s="13"/>
      <c r="Q37" s="13"/>
      <c r="R37" s="12" t="s">
        <v>170</v>
      </c>
      <c r="S37" s="6" t="s">
        <v>1</v>
      </c>
      <c r="T37" s="5">
        <v>100</v>
      </c>
      <c r="U37" s="5">
        <v>100</v>
      </c>
      <c r="V37" s="9"/>
      <c r="W37" s="9"/>
      <c r="X37" s="9"/>
      <c r="Y37" s="9"/>
      <c r="Z37" s="3">
        <v>100</v>
      </c>
      <c r="AA37" s="8">
        <v>2022</v>
      </c>
      <c r="AB37" s="117"/>
      <c r="AC37" s="30"/>
      <c r="AD37" s="15"/>
    </row>
    <row r="38" spans="1:32" s="2" customFormat="1" ht="30" x14ac:dyDescent="0.25">
      <c r="A38" s="21" t="s">
        <v>11</v>
      </c>
      <c r="B38" s="21" t="s">
        <v>12</v>
      </c>
      <c r="C38" s="21" t="s">
        <v>13</v>
      </c>
      <c r="D38" s="21" t="s">
        <v>11</v>
      </c>
      <c r="E38" s="21" t="s">
        <v>21</v>
      </c>
      <c r="F38" s="21" t="s">
        <v>11</v>
      </c>
      <c r="G38" s="21" t="s">
        <v>20</v>
      </c>
      <c r="H38" s="21" t="s">
        <v>11</v>
      </c>
      <c r="I38" s="21" t="s">
        <v>19</v>
      </c>
      <c r="J38" s="21" t="s">
        <v>12</v>
      </c>
      <c r="K38" s="21" t="s">
        <v>11</v>
      </c>
      <c r="L38" s="21" t="s">
        <v>12</v>
      </c>
      <c r="M38" s="21" t="s">
        <v>11</v>
      </c>
      <c r="N38" s="21" t="s">
        <v>11</v>
      </c>
      <c r="O38" s="21" t="s">
        <v>11</v>
      </c>
      <c r="P38" s="21" t="s">
        <v>23</v>
      </c>
      <c r="Q38" s="21" t="s">
        <v>11</v>
      </c>
      <c r="R38" s="22" t="s">
        <v>117</v>
      </c>
      <c r="S38" s="23" t="s">
        <v>34</v>
      </c>
      <c r="T38" s="25"/>
      <c r="U38" s="60"/>
      <c r="V38" s="25"/>
      <c r="W38" s="25"/>
      <c r="X38" s="25">
        <v>20000</v>
      </c>
      <c r="Y38" s="25"/>
      <c r="Z38" s="25">
        <f>T38+U38+V38+W38+X38+Y38</f>
        <v>20000</v>
      </c>
      <c r="AA38" s="58">
        <v>2025</v>
      </c>
      <c r="AB38" s="80"/>
      <c r="AC38" s="15"/>
      <c r="AD38" s="15"/>
      <c r="AE38" s="16"/>
      <c r="AF38" s="16"/>
    </row>
    <row r="39" spans="1:32" s="16" customFormat="1" ht="29.25" x14ac:dyDescent="0.25">
      <c r="A39" s="13"/>
      <c r="B39" s="13"/>
      <c r="C39" s="13"/>
      <c r="D39" s="13"/>
      <c r="E39" s="13"/>
      <c r="F39" s="13"/>
      <c r="G39" s="13"/>
      <c r="H39" s="13"/>
      <c r="I39" s="14"/>
      <c r="J39" s="13"/>
      <c r="K39" s="13"/>
      <c r="L39" s="13"/>
      <c r="M39" s="13"/>
      <c r="N39" s="13"/>
      <c r="O39" s="13"/>
      <c r="P39" s="13"/>
      <c r="Q39" s="13"/>
      <c r="R39" s="12" t="s">
        <v>113</v>
      </c>
      <c r="S39" s="6" t="s">
        <v>31</v>
      </c>
      <c r="T39" s="9"/>
      <c r="U39" s="113"/>
      <c r="V39" s="9"/>
      <c r="W39" s="9"/>
      <c r="X39" s="9">
        <v>1</v>
      </c>
      <c r="Y39" s="9"/>
      <c r="Z39" s="4">
        <v>1</v>
      </c>
      <c r="AA39" s="6">
        <v>2025</v>
      </c>
      <c r="AB39" s="80"/>
      <c r="AC39" s="15"/>
      <c r="AD39" s="15"/>
    </row>
    <row r="40" spans="1:32" s="16" customFormat="1" ht="29.25" x14ac:dyDescent="0.25">
      <c r="A40" s="13"/>
      <c r="B40" s="13"/>
      <c r="C40" s="13"/>
      <c r="D40" s="13"/>
      <c r="E40" s="13"/>
      <c r="F40" s="13"/>
      <c r="G40" s="13"/>
      <c r="H40" s="13"/>
      <c r="I40" s="14"/>
      <c r="J40" s="13"/>
      <c r="K40" s="13"/>
      <c r="L40" s="13"/>
      <c r="M40" s="13"/>
      <c r="N40" s="13"/>
      <c r="O40" s="13"/>
      <c r="P40" s="13"/>
      <c r="Q40" s="13"/>
      <c r="R40" s="12" t="s">
        <v>116</v>
      </c>
      <c r="S40" s="6" t="s">
        <v>2</v>
      </c>
      <c r="T40" s="5"/>
      <c r="U40" s="112"/>
      <c r="V40" s="5"/>
      <c r="W40" s="5"/>
      <c r="X40" s="5">
        <v>0.57099999999999995</v>
      </c>
      <c r="Y40" s="5"/>
      <c r="Z40" s="3">
        <v>0.6</v>
      </c>
      <c r="AA40" s="6">
        <v>2025</v>
      </c>
      <c r="AB40" s="80"/>
      <c r="AC40" s="15"/>
      <c r="AD40" s="15"/>
    </row>
    <row r="41" spans="1:32" s="16" customFormat="1" ht="30" x14ac:dyDescent="0.25">
      <c r="A41" s="21" t="s">
        <v>11</v>
      </c>
      <c r="B41" s="21" t="s">
        <v>12</v>
      </c>
      <c r="C41" s="21" t="s">
        <v>13</v>
      </c>
      <c r="D41" s="21" t="s">
        <v>11</v>
      </c>
      <c r="E41" s="21" t="s">
        <v>21</v>
      </c>
      <c r="F41" s="21" t="s">
        <v>11</v>
      </c>
      <c r="G41" s="21" t="s">
        <v>20</v>
      </c>
      <c r="H41" s="21" t="s">
        <v>11</v>
      </c>
      <c r="I41" s="21" t="s">
        <v>19</v>
      </c>
      <c r="J41" s="21" t="s">
        <v>12</v>
      </c>
      <c r="K41" s="21" t="s">
        <v>11</v>
      </c>
      <c r="L41" s="21" t="s">
        <v>12</v>
      </c>
      <c r="M41" s="21" t="s">
        <v>11</v>
      </c>
      <c r="N41" s="21" t="s">
        <v>11</v>
      </c>
      <c r="O41" s="21" t="s">
        <v>11</v>
      </c>
      <c r="P41" s="21" t="s">
        <v>23</v>
      </c>
      <c r="Q41" s="21" t="s">
        <v>12</v>
      </c>
      <c r="R41" s="22" t="s">
        <v>118</v>
      </c>
      <c r="S41" s="23" t="s">
        <v>34</v>
      </c>
      <c r="T41" s="25"/>
      <c r="U41" s="60"/>
      <c r="V41" s="25"/>
      <c r="W41" s="25"/>
      <c r="X41" s="25">
        <v>20000</v>
      </c>
      <c r="Y41" s="25"/>
      <c r="Z41" s="25">
        <f>T41+U41+V41+W41+X41+Y41</f>
        <v>20000</v>
      </c>
      <c r="AA41" s="58">
        <v>2025</v>
      </c>
      <c r="AB41" s="80"/>
      <c r="AC41" s="15"/>
      <c r="AD41" s="15"/>
    </row>
    <row r="42" spans="1:32" s="16" customFormat="1" ht="29.25" x14ac:dyDescent="0.25">
      <c r="A42" s="13"/>
      <c r="B42" s="13"/>
      <c r="C42" s="13"/>
      <c r="D42" s="13"/>
      <c r="E42" s="13"/>
      <c r="F42" s="13"/>
      <c r="G42" s="13"/>
      <c r="H42" s="13"/>
      <c r="I42" s="14"/>
      <c r="J42" s="13"/>
      <c r="K42" s="13"/>
      <c r="L42" s="13"/>
      <c r="M42" s="13"/>
      <c r="N42" s="13"/>
      <c r="O42" s="13"/>
      <c r="P42" s="13"/>
      <c r="Q42" s="13"/>
      <c r="R42" s="12" t="s">
        <v>113</v>
      </c>
      <c r="S42" s="6" t="s">
        <v>31</v>
      </c>
      <c r="T42" s="9"/>
      <c r="U42" s="113"/>
      <c r="V42" s="9"/>
      <c r="W42" s="9"/>
      <c r="X42" s="9">
        <v>1</v>
      </c>
      <c r="Y42" s="9"/>
      <c r="Z42" s="4">
        <v>1</v>
      </c>
      <c r="AA42" s="6">
        <v>2025</v>
      </c>
      <c r="AB42" s="80"/>
      <c r="AC42" s="15"/>
      <c r="AD42" s="15"/>
    </row>
    <row r="43" spans="1:32" s="16" customFormat="1" ht="29.25" x14ac:dyDescent="0.25">
      <c r="A43" s="13"/>
      <c r="B43" s="13"/>
      <c r="C43" s="13"/>
      <c r="D43" s="13"/>
      <c r="E43" s="13"/>
      <c r="F43" s="13"/>
      <c r="G43" s="13"/>
      <c r="H43" s="13"/>
      <c r="I43" s="14"/>
      <c r="J43" s="13"/>
      <c r="K43" s="13"/>
      <c r="L43" s="13"/>
      <c r="M43" s="13"/>
      <c r="N43" s="13"/>
      <c r="O43" s="13"/>
      <c r="P43" s="13"/>
      <c r="Q43" s="13"/>
      <c r="R43" s="12" t="s">
        <v>116</v>
      </c>
      <c r="S43" s="6" t="s">
        <v>2</v>
      </c>
      <c r="T43" s="5"/>
      <c r="U43" s="112"/>
      <c r="V43" s="5"/>
      <c r="W43" s="5"/>
      <c r="X43" s="5">
        <v>0.60899999999999999</v>
      </c>
      <c r="Y43" s="5"/>
      <c r="Z43" s="3">
        <f>X43</f>
        <v>0.60899999999999999</v>
      </c>
      <c r="AA43" s="6">
        <v>2025</v>
      </c>
      <c r="AB43" s="80"/>
      <c r="AC43" s="15"/>
      <c r="AD43" s="15"/>
    </row>
    <row r="44" spans="1:32" s="16" customFormat="1" ht="60" x14ac:dyDescent="0.25">
      <c r="A44" s="21" t="s">
        <v>11</v>
      </c>
      <c r="B44" s="21" t="s">
        <v>12</v>
      </c>
      <c r="C44" s="21" t="s">
        <v>13</v>
      </c>
      <c r="D44" s="21" t="s">
        <v>11</v>
      </c>
      <c r="E44" s="21" t="s">
        <v>21</v>
      </c>
      <c r="F44" s="21" t="s">
        <v>11</v>
      </c>
      <c r="G44" s="21" t="s">
        <v>20</v>
      </c>
      <c r="H44" s="21" t="s">
        <v>11</v>
      </c>
      <c r="I44" s="21" t="s">
        <v>19</v>
      </c>
      <c r="J44" s="21" t="s">
        <v>12</v>
      </c>
      <c r="K44" s="21" t="s">
        <v>11</v>
      </c>
      <c r="L44" s="21" t="s">
        <v>12</v>
      </c>
      <c r="M44" s="21" t="s">
        <v>11</v>
      </c>
      <c r="N44" s="21" t="s">
        <v>11</v>
      </c>
      <c r="O44" s="21" t="s">
        <v>11</v>
      </c>
      <c r="P44" s="21" t="s">
        <v>23</v>
      </c>
      <c r="Q44" s="21" t="s">
        <v>13</v>
      </c>
      <c r="R44" s="22" t="s">
        <v>119</v>
      </c>
      <c r="S44" s="23" t="s">
        <v>34</v>
      </c>
      <c r="T44" s="25"/>
      <c r="U44" s="60"/>
      <c r="V44" s="25"/>
      <c r="W44" s="25"/>
      <c r="X44" s="25">
        <v>15000</v>
      </c>
      <c r="Y44" s="25">
        <v>136230.79999999999</v>
      </c>
      <c r="Z44" s="25">
        <f>T44+U44+V44+W44+X44+Y44</f>
        <v>151230.79999999999</v>
      </c>
      <c r="AA44" s="58">
        <v>2026</v>
      </c>
      <c r="AB44" s="88"/>
      <c r="AC44" s="15"/>
      <c r="AD44" s="15"/>
    </row>
    <row r="45" spans="1:32" s="16" customFormat="1" ht="29.25" x14ac:dyDescent="0.25">
      <c r="A45" s="13"/>
      <c r="B45" s="13"/>
      <c r="C45" s="13"/>
      <c r="D45" s="13"/>
      <c r="E45" s="13"/>
      <c r="F45" s="13"/>
      <c r="G45" s="13"/>
      <c r="H45" s="13"/>
      <c r="I45" s="14"/>
      <c r="J45" s="13"/>
      <c r="K45" s="13"/>
      <c r="L45" s="13"/>
      <c r="M45" s="13"/>
      <c r="N45" s="13"/>
      <c r="O45" s="13"/>
      <c r="P45" s="13"/>
      <c r="Q45" s="13"/>
      <c r="R45" s="12" t="s">
        <v>113</v>
      </c>
      <c r="S45" s="6" t="s">
        <v>31</v>
      </c>
      <c r="T45" s="9"/>
      <c r="U45" s="113"/>
      <c r="V45" s="9"/>
      <c r="W45" s="9"/>
      <c r="X45" s="9">
        <v>1</v>
      </c>
      <c r="Y45" s="9"/>
      <c r="Z45" s="4">
        <v>1</v>
      </c>
      <c r="AA45" s="6">
        <v>2025</v>
      </c>
      <c r="AB45" s="80"/>
      <c r="AC45" s="15"/>
      <c r="AD45" s="15"/>
    </row>
    <row r="46" spans="1:32" s="16" customFormat="1" ht="29.25" x14ac:dyDescent="0.25">
      <c r="A46" s="13"/>
      <c r="B46" s="13"/>
      <c r="C46" s="13"/>
      <c r="D46" s="13"/>
      <c r="E46" s="13"/>
      <c r="F46" s="13"/>
      <c r="G46" s="13"/>
      <c r="H46" s="13"/>
      <c r="I46" s="14"/>
      <c r="J46" s="13"/>
      <c r="K46" s="13"/>
      <c r="L46" s="13"/>
      <c r="M46" s="13"/>
      <c r="N46" s="13"/>
      <c r="O46" s="13"/>
      <c r="P46" s="13"/>
      <c r="Q46" s="13"/>
      <c r="R46" s="12" t="s">
        <v>114</v>
      </c>
      <c r="S46" s="6" t="s">
        <v>2</v>
      </c>
      <c r="T46" s="5"/>
      <c r="U46" s="112"/>
      <c r="V46" s="5"/>
      <c r="W46" s="5"/>
      <c r="X46" s="5"/>
      <c r="Y46" s="5">
        <v>0.7</v>
      </c>
      <c r="Z46" s="3">
        <f>X46+Y46</f>
        <v>0.7</v>
      </c>
      <c r="AA46" s="6">
        <v>2026</v>
      </c>
      <c r="AB46" s="80"/>
      <c r="AC46" s="15"/>
      <c r="AD46" s="15"/>
    </row>
    <row r="47" spans="1:32" s="16" customFormat="1" ht="27.6" customHeight="1" x14ac:dyDescent="0.25">
      <c r="A47" s="21" t="s">
        <v>11</v>
      </c>
      <c r="B47" s="21" t="s">
        <v>12</v>
      </c>
      <c r="C47" s="21" t="s">
        <v>13</v>
      </c>
      <c r="D47" s="21" t="s">
        <v>11</v>
      </c>
      <c r="E47" s="21" t="s">
        <v>21</v>
      </c>
      <c r="F47" s="21" t="s">
        <v>11</v>
      </c>
      <c r="G47" s="21" t="s">
        <v>20</v>
      </c>
      <c r="H47" s="21" t="s">
        <v>11</v>
      </c>
      <c r="I47" s="21" t="s">
        <v>19</v>
      </c>
      <c r="J47" s="21" t="s">
        <v>12</v>
      </c>
      <c r="K47" s="21" t="s">
        <v>11</v>
      </c>
      <c r="L47" s="21" t="s">
        <v>12</v>
      </c>
      <c r="M47" s="21" t="s">
        <v>11</v>
      </c>
      <c r="N47" s="21" t="s">
        <v>11</v>
      </c>
      <c r="O47" s="21" t="s">
        <v>11</v>
      </c>
      <c r="P47" s="21" t="s">
        <v>11</v>
      </c>
      <c r="Q47" s="21" t="s">
        <v>11</v>
      </c>
      <c r="R47" s="118" t="s">
        <v>156</v>
      </c>
      <c r="S47" s="121" t="s">
        <v>34</v>
      </c>
      <c r="T47" s="25">
        <f>T48+T49+T50</f>
        <v>7611.3</v>
      </c>
      <c r="U47" s="60"/>
      <c r="V47" s="24"/>
      <c r="W47" s="24"/>
      <c r="X47" s="24"/>
      <c r="Y47" s="24"/>
      <c r="Z47" s="25">
        <f>T47+U47+V47+W47+X47+Y47</f>
        <v>7611.3</v>
      </c>
      <c r="AA47" s="23">
        <v>2021</v>
      </c>
      <c r="AB47" s="81"/>
      <c r="AC47" s="30"/>
      <c r="AD47" s="15"/>
    </row>
    <row r="48" spans="1:32" s="16" customFormat="1" ht="27.6" customHeight="1" x14ac:dyDescent="0.25">
      <c r="A48" s="21" t="s">
        <v>11</v>
      </c>
      <c r="B48" s="21" t="s">
        <v>12</v>
      </c>
      <c r="C48" s="21" t="s">
        <v>13</v>
      </c>
      <c r="D48" s="21" t="s">
        <v>11</v>
      </c>
      <c r="E48" s="21" t="s">
        <v>21</v>
      </c>
      <c r="F48" s="21" t="s">
        <v>11</v>
      </c>
      <c r="G48" s="21" t="s">
        <v>20</v>
      </c>
      <c r="H48" s="21" t="s">
        <v>11</v>
      </c>
      <c r="I48" s="21" t="s">
        <v>19</v>
      </c>
      <c r="J48" s="21" t="s">
        <v>12</v>
      </c>
      <c r="K48" s="21" t="s">
        <v>11</v>
      </c>
      <c r="L48" s="21" t="s">
        <v>12</v>
      </c>
      <c r="M48" s="21" t="s">
        <v>11</v>
      </c>
      <c r="N48" s="21" t="s">
        <v>11</v>
      </c>
      <c r="O48" s="21" t="s">
        <v>19</v>
      </c>
      <c r="P48" s="21" t="s">
        <v>18</v>
      </c>
      <c r="Q48" s="21" t="s">
        <v>132</v>
      </c>
      <c r="R48" s="119"/>
      <c r="S48" s="122"/>
      <c r="T48" s="24">
        <v>493.1</v>
      </c>
      <c r="U48" s="60"/>
      <c r="V48" s="24"/>
      <c r="W48" s="24"/>
      <c r="X48" s="24"/>
      <c r="Y48" s="24"/>
      <c r="Z48" s="25">
        <f>T48</f>
        <v>493.1</v>
      </c>
      <c r="AA48" s="23">
        <v>2021</v>
      </c>
      <c r="AB48" s="81"/>
      <c r="AC48" s="30"/>
      <c r="AD48" s="15"/>
    </row>
    <row r="49" spans="1:31" s="16" customFormat="1" ht="27.6" customHeight="1" x14ac:dyDescent="0.25">
      <c r="A49" s="21" t="s">
        <v>11</v>
      </c>
      <c r="B49" s="21" t="s">
        <v>12</v>
      </c>
      <c r="C49" s="21" t="s">
        <v>13</v>
      </c>
      <c r="D49" s="21" t="s">
        <v>11</v>
      </c>
      <c r="E49" s="21" t="s">
        <v>21</v>
      </c>
      <c r="F49" s="21" t="s">
        <v>11</v>
      </c>
      <c r="G49" s="21" t="s">
        <v>20</v>
      </c>
      <c r="H49" s="21" t="s">
        <v>11</v>
      </c>
      <c r="I49" s="21" t="s">
        <v>19</v>
      </c>
      <c r="J49" s="21" t="s">
        <v>12</v>
      </c>
      <c r="K49" s="21" t="s">
        <v>11</v>
      </c>
      <c r="L49" s="21" t="s">
        <v>12</v>
      </c>
      <c r="M49" s="21" t="s">
        <v>41</v>
      </c>
      <c r="N49" s="21" t="s">
        <v>11</v>
      </c>
      <c r="O49" s="21" t="s">
        <v>19</v>
      </c>
      <c r="P49" s="21" t="s">
        <v>18</v>
      </c>
      <c r="Q49" s="21" t="s">
        <v>132</v>
      </c>
      <c r="R49" s="119"/>
      <c r="S49" s="122"/>
      <c r="T49" s="24">
        <f>687.6+24.3</f>
        <v>711.9</v>
      </c>
      <c r="U49" s="60"/>
      <c r="V49" s="24"/>
      <c r="W49" s="24"/>
      <c r="X49" s="24"/>
      <c r="Y49" s="24"/>
      <c r="Z49" s="25">
        <f>T49+U49+V49+W49+X49+Y49</f>
        <v>711.9</v>
      </c>
      <c r="AA49" s="23">
        <v>2021</v>
      </c>
      <c r="AB49" s="81"/>
      <c r="AC49" s="30"/>
      <c r="AD49" s="15"/>
    </row>
    <row r="50" spans="1:31" s="16" customFormat="1" ht="27.6" customHeight="1" x14ac:dyDescent="0.25">
      <c r="A50" s="21" t="s">
        <v>11</v>
      </c>
      <c r="B50" s="21" t="s">
        <v>12</v>
      </c>
      <c r="C50" s="21" t="s">
        <v>13</v>
      </c>
      <c r="D50" s="21" t="s">
        <v>11</v>
      </c>
      <c r="E50" s="21" t="s">
        <v>21</v>
      </c>
      <c r="F50" s="21" t="s">
        <v>11</v>
      </c>
      <c r="G50" s="21" t="s">
        <v>20</v>
      </c>
      <c r="H50" s="21" t="s">
        <v>11</v>
      </c>
      <c r="I50" s="21" t="s">
        <v>19</v>
      </c>
      <c r="J50" s="21" t="s">
        <v>12</v>
      </c>
      <c r="K50" s="21" t="s">
        <v>11</v>
      </c>
      <c r="L50" s="21" t="s">
        <v>12</v>
      </c>
      <c r="M50" s="21" t="s">
        <v>12</v>
      </c>
      <c r="N50" s="21" t="s">
        <v>11</v>
      </c>
      <c r="O50" s="21" t="s">
        <v>19</v>
      </c>
      <c r="P50" s="21" t="s">
        <v>18</v>
      </c>
      <c r="Q50" s="21" t="s">
        <v>132</v>
      </c>
      <c r="R50" s="120"/>
      <c r="S50" s="123"/>
      <c r="T50" s="24">
        <f>6188+218.3</f>
        <v>6406.3</v>
      </c>
      <c r="U50" s="60"/>
      <c r="V50" s="24"/>
      <c r="W50" s="24"/>
      <c r="X50" s="24"/>
      <c r="Y50" s="60"/>
      <c r="Z50" s="25">
        <f>T50+U50+V50+W50+X50+Y50</f>
        <v>6406.3</v>
      </c>
      <c r="AA50" s="23">
        <v>2021</v>
      </c>
      <c r="AB50" s="81"/>
      <c r="AC50" s="30"/>
      <c r="AD50" s="15"/>
    </row>
    <row r="51" spans="1:31" s="16" customFormat="1" ht="29.25" x14ac:dyDescent="0.25">
      <c r="A51" s="13"/>
      <c r="B51" s="13"/>
      <c r="C51" s="13"/>
      <c r="D51" s="13"/>
      <c r="E51" s="13"/>
      <c r="F51" s="13"/>
      <c r="G51" s="13"/>
      <c r="H51" s="13"/>
      <c r="I51" s="14"/>
      <c r="J51" s="13"/>
      <c r="K51" s="13"/>
      <c r="L51" s="13"/>
      <c r="M51" s="13"/>
      <c r="N51" s="13"/>
      <c r="O51" s="13"/>
      <c r="P51" s="13"/>
      <c r="Q51" s="13"/>
      <c r="R51" s="12" t="s">
        <v>123</v>
      </c>
      <c r="S51" s="6" t="s">
        <v>2</v>
      </c>
      <c r="T51" s="5">
        <v>2.5</v>
      </c>
      <c r="U51" s="113"/>
      <c r="V51" s="9"/>
      <c r="W51" s="9"/>
      <c r="X51" s="5"/>
      <c r="Y51" s="5"/>
      <c r="Z51" s="3">
        <f t="shared" ref="Z51:Z63" si="6">T51</f>
        <v>2.5</v>
      </c>
      <c r="AA51" s="6">
        <v>2021</v>
      </c>
      <c r="AB51" s="81"/>
      <c r="AC51" s="30"/>
      <c r="AD51" s="15"/>
    </row>
    <row r="52" spans="1:31" s="16" customFormat="1" ht="27" customHeight="1" x14ac:dyDescent="0.25">
      <c r="A52" s="21" t="s">
        <v>11</v>
      </c>
      <c r="B52" s="21" t="s">
        <v>12</v>
      </c>
      <c r="C52" s="21" t="s">
        <v>13</v>
      </c>
      <c r="D52" s="21" t="s">
        <v>11</v>
      </c>
      <c r="E52" s="21" t="s">
        <v>21</v>
      </c>
      <c r="F52" s="21" t="s">
        <v>12</v>
      </c>
      <c r="G52" s="21" t="s">
        <v>13</v>
      </c>
      <c r="H52" s="21" t="s">
        <v>11</v>
      </c>
      <c r="I52" s="21" t="s">
        <v>19</v>
      </c>
      <c r="J52" s="21" t="s">
        <v>12</v>
      </c>
      <c r="K52" s="21" t="s">
        <v>11</v>
      </c>
      <c r="L52" s="21" t="s">
        <v>12</v>
      </c>
      <c r="M52" s="21" t="s">
        <v>11</v>
      </c>
      <c r="N52" s="21" t="s">
        <v>11</v>
      </c>
      <c r="O52" s="21" t="s">
        <v>11</v>
      </c>
      <c r="P52" s="21" t="s">
        <v>11</v>
      </c>
      <c r="Q52" s="21" t="s">
        <v>11</v>
      </c>
      <c r="R52" s="124" t="s">
        <v>157</v>
      </c>
      <c r="S52" s="121" t="s">
        <v>34</v>
      </c>
      <c r="T52" s="25">
        <f>T53+T54</f>
        <v>8212.2000000000007</v>
      </c>
      <c r="U52" s="114"/>
      <c r="V52" s="50"/>
      <c r="W52" s="50"/>
      <c r="X52" s="24"/>
      <c r="Y52" s="24"/>
      <c r="Z52" s="25">
        <f t="shared" si="6"/>
        <v>8212.2000000000007</v>
      </c>
      <c r="AA52" s="23">
        <v>2021</v>
      </c>
      <c r="AB52" s="81"/>
      <c r="AC52" s="30"/>
      <c r="AD52" s="15"/>
    </row>
    <row r="53" spans="1:31" s="16" customFormat="1" ht="27" customHeight="1" x14ac:dyDescent="0.25">
      <c r="A53" s="21" t="s">
        <v>11</v>
      </c>
      <c r="B53" s="21" t="s">
        <v>12</v>
      </c>
      <c r="C53" s="21" t="s">
        <v>13</v>
      </c>
      <c r="D53" s="21" t="s">
        <v>11</v>
      </c>
      <c r="E53" s="21" t="s">
        <v>21</v>
      </c>
      <c r="F53" s="21" t="s">
        <v>12</v>
      </c>
      <c r="G53" s="21" t="s">
        <v>13</v>
      </c>
      <c r="H53" s="21" t="s">
        <v>11</v>
      </c>
      <c r="I53" s="21" t="s">
        <v>19</v>
      </c>
      <c r="J53" s="21" t="s">
        <v>12</v>
      </c>
      <c r="K53" s="21" t="s">
        <v>136</v>
      </c>
      <c r="L53" s="21" t="s">
        <v>12</v>
      </c>
      <c r="M53" s="21" t="s">
        <v>11</v>
      </c>
      <c r="N53" s="21" t="s">
        <v>11</v>
      </c>
      <c r="O53" s="21" t="s">
        <v>22</v>
      </c>
      <c r="P53" s="21" t="s">
        <v>23</v>
      </c>
      <c r="Q53" s="21" t="s">
        <v>12</v>
      </c>
      <c r="R53" s="125"/>
      <c r="S53" s="122"/>
      <c r="T53" s="24">
        <f>350-262.6+298.2-44.8</f>
        <v>340.79999999999995</v>
      </c>
      <c r="U53" s="114"/>
      <c r="V53" s="50"/>
      <c r="W53" s="50"/>
      <c r="X53" s="50"/>
      <c r="Y53" s="25"/>
      <c r="Z53" s="25">
        <f t="shared" si="6"/>
        <v>340.79999999999995</v>
      </c>
      <c r="AA53" s="23">
        <v>2021</v>
      </c>
      <c r="AB53" s="78"/>
      <c r="AC53" s="64"/>
      <c r="AD53" s="65"/>
      <c r="AE53" s="66"/>
    </row>
    <row r="54" spans="1:31" s="16" customFormat="1" ht="27" customHeight="1" x14ac:dyDescent="0.25">
      <c r="A54" s="21" t="s">
        <v>11</v>
      </c>
      <c r="B54" s="21" t="s">
        <v>12</v>
      </c>
      <c r="C54" s="21" t="s">
        <v>13</v>
      </c>
      <c r="D54" s="21" t="s">
        <v>11</v>
      </c>
      <c r="E54" s="21" t="s">
        <v>21</v>
      </c>
      <c r="F54" s="21" t="s">
        <v>12</v>
      </c>
      <c r="G54" s="21" t="s">
        <v>13</v>
      </c>
      <c r="H54" s="21" t="s">
        <v>11</v>
      </c>
      <c r="I54" s="21" t="s">
        <v>19</v>
      </c>
      <c r="J54" s="21" t="s">
        <v>12</v>
      </c>
      <c r="K54" s="21" t="s">
        <v>136</v>
      </c>
      <c r="L54" s="21" t="s">
        <v>12</v>
      </c>
      <c r="M54" s="21" t="s">
        <v>18</v>
      </c>
      <c r="N54" s="21" t="s">
        <v>22</v>
      </c>
      <c r="O54" s="21" t="s">
        <v>22</v>
      </c>
      <c r="P54" s="21" t="s">
        <v>23</v>
      </c>
      <c r="Q54" s="21" t="s">
        <v>12</v>
      </c>
      <c r="R54" s="126"/>
      <c r="S54" s="123"/>
      <c r="T54" s="24">
        <f>7618.7+262.6-9.9</f>
        <v>7871.4000000000005</v>
      </c>
      <c r="U54" s="114"/>
      <c r="V54" s="50"/>
      <c r="W54" s="50"/>
      <c r="X54" s="50"/>
      <c r="Y54" s="25"/>
      <c r="Z54" s="25">
        <f t="shared" si="6"/>
        <v>7871.4000000000005</v>
      </c>
      <c r="AA54" s="23">
        <v>2021</v>
      </c>
      <c r="AB54" s="78"/>
      <c r="AC54" s="64"/>
      <c r="AD54" s="65"/>
      <c r="AE54" s="66"/>
    </row>
    <row r="55" spans="1:31" s="16" customFormat="1" ht="30" x14ac:dyDescent="0.25">
      <c r="A55" s="13"/>
      <c r="B55" s="13"/>
      <c r="C55" s="13"/>
      <c r="D55" s="13"/>
      <c r="E55" s="13"/>
      <c r="F55" s="13"/>
      <c r="G55" s="13"/>
      <c r="H55" s="13"/>
      <c r="I55" s="14"/>
      <c r="J55" s="13"/>
      <c r="K55" s="13"/>
      <c r="L55" s="13"/>
      <c r="M55" s="13"/>
      <c r="N55" s="13"/>
      <c r="O55" s="13"/>
      <c r="P55" s="13"/>
      <c r="Q55" s="13"/>
      <c r="R55" s="7" t="s">
        <v>127</v>
      </c>
      <c r="S55" s="6" t="s">
        <v>1</v>
      </c>
      <c r="T55" s="5">
        <v>100</v>
      </c>
      <c r="U55" s="113"/>
      <c r="V55" s="5"/>
      <c r="W55" s="5"/>
      <c r="X55" s="5"/>
      <c r="Y55" s="5"/>
      <c r="Z55" s="3">
        <f t="shared" si="6"/>
        <v>100</v>
      </c>
      <c r="AA55" s="8">
        <v>2021</v>
      </c>
      <c r="AB55" s="78"/>
      <c r="AC55" s="64"/>
      <c r="AD55" s="65"/>
      <c r="AE55" s="66"/>
    </row>
    <row r="56" spans="1:31" s="16" customFormat="1" ht="44.25" x14ac:dyDescent="0.25">
      <c r="A56" s="21" t="s">
        <v>11</v>
      </c>
      <c r="B56" s="21" t="s">
        <v>12</v>
      </c>
      <c r="C56" s="21" t="s">
        <v>13</v>
      </c>
      <c r="D56" s="21" t="s">
        <v>11</v>
      </c>
      <c r="E56" s="21" t="s">
        <v>21</v>
      </c>
      <c r="F56" s="21" t="s">
        <v>11</v>
      </c>
      <c r="G56" s="21" t="s">
        <v>20</v>
      </c>
      <c r="H56" s="21" t="s">
        <v>11</v>
      </c>
      <c r="I56" s="21" t="s">
        <v>19</v>
      </c>
      <c r="J56" s="21" t="s">
        <v>12</v>
      </c>
      <c r="K56" s="21" t="s">
        <v>11</v>
      </c>
      <c r="L56" s="21" t="s">
        <v>12</v>
      </c>
      <c r="M56" s="21" t="s">
        <v>11</v>
      </c>
      <c r="N56" s="21" t="s">
        <v>11</v>
      </c>
      <c r="O56" s="21" t="s">
        <v>11</v>
      </c>
      <c r="P56" s="21" t="s">
        <v>22</v>
      </c>
      <c r="Q56" s="21" t="s">
        <v>19</v>
      </c>
      <c r="R56" s="45" t="s">
        <v>158</v>
      </c>
      <c r="S56" s="23" t="s">
        <v>34</v>
      </c>
      <c r="T56" s="25">
        <v>898.2</v>
      </c>
      <c r="U56" s="114"/>
      <c r="V56" s="50"/>
      <c r="W56" s="50"/>
      <c r="X56" s="50"/>
      <c r="Y56" s="25"/>
      <c r="Z56" s="25">
        <f t="shared" si="6"/>
        <v>898.2</v>
      </c>
      <c r="AA56" s="23">
        <v>2021</v>
      </c>
      <c r="AB56" s="78"/>
      <c r="AC56" s="64"/>
      <c r="AD56" s="65"/>
      <c r="AE56" s="66"/>
    </row>
    <row r="57" spans="1:31" s="16" customFormat="1" ht="29.25" x14ac:dyDescent="0.25">
      <c r="A57" s="13"/>
      <c r="B57" s="13"/>
      <c r="C57" s="13"/>
      <c r="D57" s="13"/>
      <c r="E57" s="13"/>
      <c r="F57" s="13"/>
      <c r="G57" s="13"/>
      <c r="H57" s="13"/>
      <c r="I57" s="14"/>
      <c r="J57" s="13"/>
      <c r="K57" s="13"/>
      <c r="L57" s="13"/>
      <c r="M57" s="13"/>
      <c r="N57" s="13"/>
      <c r="O57" s="13"/>
      <c r="P57" s="13"/>
      <c r="Q57" s="13"/>
      <c r="R57" s="12" t="s">
        <v>123</v>
      </c>
      <c r="S57" s="6" t="s">
        <v>2</v>
      </c>
      <c r="T57" s="61">
        <v>0.91400000000000003</v>
      </c>
      <c r="U57" s="115"/>
      <c r="V57" s="61"/>
      <c r="W57" s="61"/>
      <c r="X57" s="61"/>
      <c r="Y57" s="61"/>
      <c r="Z57" s="62">
        <f t="shared" si="6"/>
        <v>0.91400000000000003</v>
      </c>
      <c r="AA57" s="6">
        <v>2021</v>
      </c>
      <c r="AB57" s="78"/>
      <c r="AC57" s="64"/>
      <c r="AD57" s="65"/>
      <c r="AE57" s="66"/>
    </row>
    <row r="58" spans="1:31" s="16" customFormat="1" ht="44.25" x14ac:dyDescent="0.25">
      <c r="A58" s="21" t="s">
        <v>11</v>
      </c>
      <c r="B58" s="21" t="s">
        <v>12</v>
      </c>
      <c r="C58" s="21" t="s">
        <v>13</v>
      </c>
      <c r="D58" s="21" t="s">
        <v>11</v>
      </c>
      <c r="E58" s="21" t="s">
        <v>21</v>
      </c>
      <c r="F58" s="21" t="s">
        <v>11</v>
      </c>
      <c r="G58" s="21" t="s">
        <v>20</v>
      </c>
      <c r="H58" s="21" t="s">
        <v>11</v>
      </c>
      <c r="I58" s="21" t="s">
        <v>19</v>
      </c>
      <c r="J58" s="21" t="s">
        <v>12</v>
      </c>
      <c r="K58" s="21" t="s">
        <v>11</v>
      </c>
      <c r="L58" s="21" t="s">
        <v>12</v>
      </c>
      <c r="M58" s="21" t="s">
        <v>11</v>
      </c>
      <c r="N58" s="21" t="s">
        <v>11</v>
      </c>
      <c r="O58" s="21" t="s">
        <v>11</v>
      </c>
      <c r="P58" s="21" t="s">
        <v>22</v>
      </c>
      <c r="Q58" s="21" t="s">
        <v>20</v>
      </c>
      <c r="R58" s="45" t="s">
        <v>162</v>
      </c>
      <c r="S58" s="23" t="s">
        <v>34</v>
      </c>
      <c r="T58" s="25">
        <v>2193.3000000000002</v>
      </c>
      <c r="U58" s="114"/>
      <c r="V58" s="50"/>
      <c r="W58" s="50"/>
      <c r="X58" s="50"/>
      <c r="Y58" s="25"/>
      <c r="Z58" s="25">
        <f t="shared" si="6"/>
        <v>2193.3000000000002</v>
      </c>
      <c r="AA58" s="23">
        <v>2021</v>
      </c>
      <c r="AB58" s="78"/>
      <c r="AC58" s="64"/>
      <c r="AD58" s="65"/>
      <c r="AE58" s="66"/>
    </row>
    <row r="59" spans="1:31" s="16" customFormat="1" ht="29.25" x14ac:dyDescent="0.25">
      <c r="A59" s="13"/>
      <c r="B59" s="13"/>
      <c r="C59" s="13"/>
      <c r="D59" s="13"/>
      <c r="E59" s="13"/>
      <c r="F59" s="13"/>
      <c r="G59" s="13"/>
      <c r="H59" s="13"/>
      <c r="I59" s="14"/>
      <c r="J59" s="13"/>
      <c r="K59" s="13"/>
      <c r="L59" s="13"/>
      <c r="M59" s="13"/>
      <c r="N59" s="13"/>
      <c r="O59" s="13"/>
      <c r="P59" s="13"/>
      <c r="Q59" s="13"/>
      <c r="R59" s="12" t="s">
        <v>123</v>
      </c>
      <c r="S59" s="6" t="s">
        <v>2</v>
      </c>
      <c r="T59" s="61">
        <v>0.29799999999999999</v>
      </c>
      <c r="U59" s="115"/>
      <c r="V59" s="61"/>
      <c r="W59" s="61"/>
      <c r="X59" s="61"/>
      <c r="Y59" s="61"/>
      <c r="Z59" s="62">
        <f t="shared" si="6"/>
        <v>0.29799999999999999</v>
      </c>
      <c r="AA59" s="6">
        <v>2021</v>
      </c>
      <c r="AB59" s="78"/>
      <c r="AC59" s="64"/>
      <c r="AD59" s="65"/>
      <c r="AE59" s="66"/>
    </row>
    <row r="60" spans="1:31" s="16" customFormat="1" ht="44.25" x14ac:dyDescent="0.25">
      <c r="A60" s="21" t="s">
        <v>11</v>
      </c>
      <c r="B60" s="21" t="s">
        <v>12</v>
      </c>
      <c r="C60" s="21" t="s">
        <v>13</v>
      </c>
      <c r="D60" s="21" t="s">
        <v>11</v>
      </c>
      <c r="E60" s="21" t="s">
        <v>21</v>
      </c>
      <c r="F60" s="21" t="s">
        <v>11</v>
      </c>
      <c r="G60" s="21" t="s">
        <v>20</v>
      </c>
      <c r="H60" s="21" t="s">
        <v>11</v>
      </c>
      <c r="I60" s="21" t="s">
        <v>19</v>
      </c>
      <c r="J60" s="21" t="s">
        <v>12</v>
      </c>
      <c r="K60" s="21" t="s">
        <v>11</v>
      </c>
      <c r="L60" s="21" t="s">
        <v>12</v>
      </c>
      <c r="M60" s="21" t="s">
        <v>11</v>
      </c>
      <c r="N60" s="21" t="s">
        <v>11</v>
      </c>
      <c r="O60" s="21" t="s">
        <v>11</v>
      </c>
      <c r="P60" s="21" t="s">
        <v>21</v>
      </c>
      <c r="Q60" s="21" t="s">
        <v>11</v>
      </c>
      <c r="R60" s="45" t="s">
        <v>165</v>
      </c>
      <c r="S60" s="23" t="s">
        <v>34</v>
      </c>
      <c r="T60" s="25">
        <v>2479.6</v>
      </c>
      <c r="U60" s="114"/>
      <c r="V60" s="50"/>
      <c r="W60" s="50"/>
      <c r="X60" s="50"/>
      <c r="Y60" s="25"/>
      <c r="Z60" s="25">
        <f t="shared" si="6"/>
        <v>2479.6</v>
      </c>
      <c r="AA60" s="23">
        <v>2021</v>
      </c>
      <c r="AB60" s="78"/>
      <c r="AC60" s="64"/>
      <c r="AD60" s="65"/>
      <c r="AE60" s="66"/>
    </row>
    <row r="61" spans="1:31" s="16" customFormat="1" ht="29.25" x14ac:dyDescent="0.25">
      <c r="A61" s="13"/>
      <c r="B61" s="13"/>
      <c r="C61" s="13"/>
      <c r="D61" s="13"/>
      <c r="E61" s="13"/>
      <c r="F61" s="13"/>
      <c r="G61" s="13"/>
      <c r="H61" s="13"/>
      <c r="I61" s="14"/>
      <c r="J61" s="13"/>
      <c r="K61" s="13"/>
      <c r="L61" s="13"/>
      <c r="M61" s="13"/>
      <c r="N61" s="13"/>
      <c r="O61" s="13"/>
      <c r="P61" s="13"/>
      <c r="Q61" s="13"/>
      <c r="R61" s="12" t="s">
        <v>123</v>
      </c>
      <c r="S61" s="6" t="s">
        <v>2</v>
      </c>
      <c r="T61" s="61">
        <v>0.29499999999999998</v>
      </c>
      <c r="U61" s="115"/>
      <c r="V61" s="61"/>
      <c r="W61" s="61"/>
      <c r="X61" s="61"/>
      <c r="Y61" s="61"/>
      <c r="Z61" s="62">
        <f t="shared" si="6"/>
        <v>0.29499999999999998</v>
      </c>
      <c r="AA61" s="6">
        <v>2021</v>
      </c>
      <c r="AB61" s="78"/>
      <c r="AC61" s="64"/>
      <c r="AD61" s="65"/>
      <c r="AE61" s="66"/>
    </row>
    <row r="62" spans="1:31" s="16" customFormat="1" ht="43.9" customHeight="1" x14ac:dyDescent="0.25">
      <c r="A62" s="21" t="s">
        <v>11</v>
      </c>
      <c r="B62" s="21" t="s">
        <v>12</v>
      </c>
      <c r="C62" s="21" t="s">
        <v>13</v>
      </c>
      <c r="D62" s="21" t="s">
        <v>11</v>
      </c>
      <c r="E62" s="21" t="s">
        <v>21</v>
      </c>
      <c r="F62" s="21" t="s">
        <v>11</v>
      </c>
      <c r="G62" s="21" t="s">
        <v>20</v>
      </c>
      <c r="H62" s="21" t="s">
        <v>11</v>
      </c>
      <c r="I62" s="21" t="s">
        <v>19</v>
      </c>
      <c r="J62" s="21" t="s">
        <v>12</v>
      </c>
      <c r="K62" s="21" t="s">
        <v>11</v>
      </c>
      <c r="L62" s="21" t="s">
        <v>12</v>
      </c>
      <c r="M62" s="21" t="s">
        <v>11</v>
      </c>
      <c r="N62" s="21" t="s">
        <v>11</v>
      </c>
      <c r="O62" s="21" t="s">
        <v>11</v>
      </c>
      <c r="P62" s="21" t="s">
        <v>21</v>
      </c>
      <c r="Q62" s="21" t="s">
        <v>12</v>
      </c>
      <c r="R62" s="45" t="s">
        <v>166</v>
      </c>
      <c r="S62" s="23" t="s">
        <v>34</v>
      </c>
      <c r="T62" s="25">
        <v>1650.9</v>
      </c>
      <c r="U62" s="114"/>
      <c r="V62" s="50"/>
      <c r="W62" s="50"/>
      <c r="X62" s="50"/>
      <c r="Y62" s="25"/>
      <c r="Z62" s="25">
        <f t="shared" si="6"/>
        <v>1650.9</v>
      </c>
      <c r="AA62" s="23">
        <v>2021</v>
      </c>
      <c r="AB62" s="78"/>
      <c r="AC62" s="64"/>
      <c r="AD62" s="65"/>
      <c r="AE62" s="66"/>
    </row>
    <row r="63" spans="1:31" s="16" customFormat="1" ht="29.25" x14ac:dyDescent="0.25">
      <c r="A63" s="13"/>
      <c r="B63" s="13"/>
      <c r="C63" s="13"/>
      <c r="D63" s="13"/>
      <c r="E63" s="13"/>
      <c r="F63" s="13"/>
      <c r="G63" s="13"/>
      <c r="H63" s="13"/>
      <c r="I63" s="14"/>
      <c r="J63" s="13"/>
      <c r="K63" s="13"/>
      <c r="L63" s="13"/>
      <c r="M63" s="13"/>
      <c r="N63" s="13"/>
      <c r="O63" s="13"/>
      <c r="P63" s="13"/>
      <c r="Q63" s="13"/>
      <c r="R63" s="12" t="s">
        <v>123</v>
      </c>
      <c r="S63" s="6" t="s">
        <v>2</v>
      </c>
      <c r="T63" s="61">
        <v>0.23799999999999999</v>
      </c>
      <c r="U63" s="115"/>
      <c r="V63" s="61"/>
      <c r="W63" s="61"/>
      <c r="X63" s="61"/>
      <c r="Y63" s="61"/>
      <c r="Z63" s="62">
        <f t="shared" si="6"/>
        <v>0.23799999999999999</v>
      </c>
      <c r="AA63" s="6">
        <v>2021</v>
      </c>
      <c r="AB63" s="78"/>
      <c r="AC63" s="64"/>
      <c r="AD63" s="65"/>
      <c r="AE63" s="66"/>
    </row>
    <row r="64" spans="1:31" s="16" customFormat="1" ht="30" x14ac:dyDescent="0.25">
      <c r="A64" s="21" t="s">
        <v>11</v>
      </c>
      <c r="B64" s="21" t="s">
        <v>12</v>
      </c>
      <c r="C64" s="21" t="s">
        <v>13</v>
      </c>
      <c r="D64" s="21" t="s">
        <v>11</v>
      </c>
      <c r="E64" s="21" t="s">
        <v>21</v>
      </c>
      <c r="F64" s="21" t="s">
        <v>11</v>
      </c>
      <c r="G64" s="21" t="s">
        <v>20</v>
      </c>
      <c r="H64" s="21" t="s">
        <v>11</v>
      </c>
      <c r="I64" s="21" t="s">
        <v>19</v>
      </c>
      <c r="J64" s="21" t="s">
        <v>12</v>
      </c>
      <c r="K64" s="21" t="s">
        <v>11</v>
      </c>
      <c r="L64" s="21" t="s">
        <v>12</v>
      </c>
      <c r="M64" s="21" t="s">
        <v>11</v>
      </c>
      <c r="N64" s="21" t="s">
        <v>11</v>
      </c>
      <c r="O64" s="21" t="s">
        <v>11</v>
      </c>
      <c r="P64" s="21" t="s">
        <v>21</v>
      </c>
      <c r="Q64" s="21" t="s">
        <v>13</v>
      </c>
      <c r="R64" s="45" t="s">
        <v>163</v>
      </c>
      <c r="S64" s="23" t="s">
        <v>34</v>
      </c>
      <c r="T64" s="25"/>
      <c r="U64" s="25">
        <v>4346.3999999999996</v>
      </c>
      <c r="V64" s="25">
        <v>14024</v>
      </c>
      <c r="W64" s="25">
        <v>2751.4</v>
      </c>
      <c r="X64" s="24"/>
      <c r="Y64" s="25"/>
      <c r="Z64" s="25">
        <f>U64+V64+W64+X64+Y64</f>
        <v>21121.800000000003</v>
      </c>
      <c r="AA64" s="23">
        <v>2024</v>
      </c>
      <c r="AB64" s="78"/>
      <c r="AC64" s="64"/>
      <c r="AD64" s="65"/>
      <c r="AE64" s="66"/>
    </row>
    <row r="65" spans="1:32" s="16" customFormat="1" ht="29.25" x14ac:dyDescent="0.25">
      <c r="A65" s="13"/>
      <c r="B65" s="13"/>
      <c r="C65" s="13"/>
      <c r="D65" s="13"/>
      <c r="E65" s="13"/>
      <c r="F65" s="13"/>
      <c r="G65" s="13"/>
      <c r="H65" s="13"/>
      <c r="I65" s="14"/>
      <c r="J65" s="13"/>
      <c r="K65" s="13"/>
      <c r="L65" s="13"/>
      <c r="M65" s="13"/>
      <c r="N65" s="13"/>
      <c r="O65" s="13"/>
      <c r="P65" s="13"/>
      <c r="Q65" s="13"/>
      <c r="R65" s="12" t="s">
        <v>123</v>
      </c>
      <c r="S65" s="6" t="s">
        <v>2</v>
      </c>
      <c r="T65" s="61"/>
      <c r="U65" s="86">
        <f>0.26+1.1</f>
        <v>1.36</v>
      </c>
      <c r="V65" s="86">
        <v>3.44</v>
      </c>
      <c r="W65" s="5">
        <v>4.7</v>
      </c>
      <c r="X65" s="61"/>
      <c r="Y65" s="61"/>
      <c r="Z65" s="68">
        <f>U65+V65+W65+X65+Y65</f>
        <v>9.5</v>
      </c>
      <c r="AA65" s="6">
        <v>2024</v>
      </c>
      <c r="AB65" s="78"/>
      <c r="AC65" s="64"/>
      <c r="AD65" s="65"/>
      <c r="AE65" s="66"/>
    </row>
    <row r="66" spans="1:32" s="16" customFormat="1" ht="29.25" x14ac:dyDescent="0.25">
      <c r="A66" s="13"/>
      <c r="B66" s="13"/>
      <c r="C66" s="13"/>
      <c r="D66" s="13"/>
      <c r="E66" s="13"/>
      <c r="F66" s="13"/>
      <c r="G66" s="13"/>
      <c r="H66" s="13"/>
      <c r="I66" s="14"/>
      <c r="J66" s="13"/>
      <c r="K66" s="13"/>
      <c r="L66" s="13"/>
      <c r="M66" s="13"/>
      <c r="N66" s="13"/>
      <c r="O66" s="13"/>
      <c r="P66" s="13"/>
      <c r="Q66" s="13"/>
      <c r="R66" s="12" t="s">
        <v>168</v>
      </c>
      <c r="S66" s="6" t="s">
        <v>31</v>
      </c>
      <c r="T66" s="61"/>
      <c r="U66" s="9">
        <v>2</v>
      </c>
      <c r="V66" s="9">
        <v>7</v>
      </c>
      <c r="W66" s="9">
        <v>14</v>
      </c>
      <c r="X66" s="9"/>
      <c r="Y66" s="9"/>
      <c r="Z66" s="4">
        <f>U66+V66+W66+X66+Y66</f>
        <v>23</v>
      </c>
      <c r="AA66" s="6">
        <v>2024</v>
      </c>
      <c r="AB66" s="78"/>
      <c r="AC66" s="64"/>
      <c r="AD66" s="65"/>
      <c r="AE66" s="66"/>
    </row>
    <row r="67" spans="1:32" s="16" customFormat="1" ht="89.25" x14ac:dyDescent="0.25">
      <c r="A67" s="21" t="s">
        <v>11</v>
      </c>
      <c r="B67" s="21" t="s">
        <v>12</v>
      </c>
      <c r="C67" s="21" t="s">
        <v>13</v>
      </c>
      <c r="D67" s="21" t="s">
        <v>11</v>
      </c>
      <c r="E67" s="21" t="s">
        <v>21</v>
      </c>
      <c r="F67" s="21" t="s">
        <v>11</v>
      </c>
      <c r="G67" s="21" t="s">
        <v>20</v>
      </c>
      <c r="H67" s="21" t="s">
        <v>11</v>
      </c>
      <c r="I67" s="21" t="s">
        <v>19</v>
      </c>
      <c r="J67" s="21" t="s">
        <v>12</v>
      </c>
      <c r="K67" s="21" t="s">
        <v>11</v>
      </c>
      <c r="L67" s="21" t="s">
        <v>12</v>
      </c>
      <c r="M67" s="21" t="s">
        <v>41</v>
      </c>
      <c r="N67" s="21" t="s">
        <v>11</v>
      </c>
      <c r="O67" s="21" t="s">
        <v>19</v>
      </c>
      <c r="P67" s="21" t="s">
        <v>18</v>
      </c>
      <c r="Q67" s="21" t="s">
        <v>11</v>
      </c>
      <c r="R67" s="108" t="s">
        <v>164</v>
      </c>
      <c r="S67" s="107" t="s">
        <v>34</v>
      </c>
      <c r="T67" s="25"/>
      <c r="U67" s="60"/>
      <c r="V67" s="25">
        <f>13259+2837.4</f>
        <v>16096.4</v>
      </c>
      <c r="W67" s="50"/>
      <c r="X67" s="50"/>
      <c r="Y67" s="25"/>
      <c r="Z67" s="25">
        <f>U67+V67</f>
        <v>16096.4</v>
      </c>
      <c r="AA67" s="23">
        <v>2023</v>
      </c>
      <c r="AB67" s="78"/>
      <c r="AC67" s="64"/>
      <c r="AD67" s="65"/>
      <c r="AE67" s="66"/>
    </row>
    <row r="68" spans="1:32" s="100" customFormat="1" ht="27" customHeight="1" x14ac:dyDescent="0.25">
      <c r="A68" s="21" t="s">
        <v>11</v>
      </c>
      <c r="B68" s="21" t="s">
        <v>12</v>
      </c>
      <c r="C68" s="21" t="s">
        <v>13</v>
      </c>
      <c r="D68" s="21" t="s">
        <v>11</v>
      </c>
      <c r="E68" s="21" t="s">
        <v>21</v>
      </c>
      <c r="F68" s="21" t="s">
        <v>11</v>
      </c>
      <c r="G68" s="21" t="s">
        <v>20</v>
      </c>
      <c r="H68" s="21" t="s">
        <v>11</v>
      </c>
      <c r="I68" s="21" t="s">
        <v>19</v>
      </c>
      <c r="J68" s="21" t="s">
        <v>12</v>
      </c>
      <c r="K68" s="21" t="s">
        <v>11</v>
      </c>
      <c r="L68" s="21" t="s">
        <v>12</v>
      </c>
      <c r="M68" s="21" t="s">
        <v>11</v>
      </c>
      <c r="N68" s="21" t="s">
        <v>11</v>
      </c>
      <c r="O68" s="21" t="s">
        <v>11</v>
      </c>
      <c r="P68" s="21" t="s">
        <v>11</v>
      </c>
      <c r="Q68" s="21" t="s">
        <v>11</v>
      </c>
      <c r="R68" s="124" t="s">
        <v>182</v>
      </c>
      <c r="S68" s="121" t="s">
        <v>34</v>
      </c>
      <c r="T68" s="25"/>
      <c r="U68" s="25">
        <f>U69+U70</f>
        <v>122598.39999999999</v>
      </c>
      <c r="V68" s="50"/>
      <c r="W68" s="50"/>
      <c r="X68" s="24"/>
      <c r="Y68" s="24"/>
      <c r="Z68" s="25">
        <f>U68</f>
        <v>122598.39999999999</v>
      </c>
      <c r="AA68" s="23">
        <v>2022</v>
      </c>
      <c r="AB68" s="97"/>
      <c r="AC68" s="98"/>
      <c r="AD68" s="99"/>
    </row>
    <row r="69" spans="1:32" s="100" customFormat="1" ht="27" customHeight="1" x14ac:dyDescent="0.25">
      <c r="A69" s="21" t="s">
        <v>11</v>
      </c>
      <c r="B69" s="21" t="s">
        <v>12</v>
      </c>
      <c r="C69" s="21" t="s">
        <v>13</v>
      </c>
      <c r="D69" s="21" t="s">
        <v>11</v>
      </c>
      <c r="E69" s="21" t="s">
        <v>21</v>
      </c>
      <c r="F69" s="21" t="s">
        <v>11</v>
      </c>
      <c r="G69" s="21" t="s">
        <v>20</v>
      </c>
      <c r="H69" s="21" t="s">
        <v>11</v>
      </c>
      <c r="I69" s="21" t="s">
        <v>19</v>
      </c>
      <c r="J69" s="21" t="s">
        <v>12</v>
      </c>
      <c r="K69" s="21" t="s">
        <v>173</v>
      </c>
      <c r="L69" s="21" t="s">
        <v>12</v>
      </c>
      <c r="M69" s="21" t="s">
        <v>11</v>
      </c>
      <c r="N69" s="21" t="s">
        <v>11</v>
      </c>
      <c r="O69" s="21" t="s">
        <v>13</v>
      </c>
      <c r="P69" s="21" t="s">
        <v>12</v>
      </c>
      <c r="Q69" s="21" t="s">
        <v>11</v>
      </c>
      <c r="R69" s="125"/>
      <c r="S69" s="122"/>
      <c r="T69" s="24"/>
      <c r="U69" s="24">
        <f>2595.4-1274.7</f>
        <v>1320.7</v>
      </c>
      <c r="V69" s="50"/>
      <c r="W69" s="50"/>
      <c r="X69" s="50"/>
      <c r="Y69" s="25"/>
      <c r="Z69" s="25">
        <f t="shared" ref="Z69:Z71" si="7">U69</f>
        <v>1320.7</v>
      </c>
      <c r="AA69" s="23">
        <v>2022</v>
      </c>
      <c r="AB69" s="78"/>
      <c r="AC69" s="101"/>
      <c r="AD69" s="102"/>
      <c r="AE69" s="103"/>
    </row>
    <row r="70" spans="1:32" s="100" customFormat="1" ht="27" customHeight="1" x14ac:dyDescent="0.25">
      <c r="A70" s="21" t="s">
        <v>11</v>
      </c>
      <c r="B70" s="21" t="s">
        <v>12</v>
      </c>
      <c r="C70" s="21" t="s">
        <v>13</v>
      </c>
      <c r="D70" s="21" t="s">
        <v>11</v>
      </c>
      <c r="E70" s="21" t="s">
        <v>21</v>
      </c>
      <c r="F70" s="21" t="s">
        <v>11</v>
      </c>
      <c r="G70" s="21" t="s">
        <v>20</v>
      </c>
      <c r="H70" s="21" t="s">
        <v>11</v>
      </c>
      <c r="I70" s="21" t="s">
        <v>19</v>
      </c>
      <c r="J70" s="21" t="s">
        <v>12</v>
      </c>
      <c r="K70" s="21" t="s">
        <v>173</v>
      </c>
      <c r="L70" s="21" t="s">
        <v>12</v>
      </c>
      <c r="M70" s="21" t="s">
        <v>18</v>
      </c>
      <c r="N70" s="21" t="s">
        <v>11</v>
      </c>
      <c r="O70" s="21" t="s">
        <v>13</v>
      </c>
      <c r="P70" s="21" t="s">
        <v>12</v>
      </c>
      <c r="Q70" s="21" t="s">
        <v>11</v>
      </c>
      <c r="R70" s="126"/>
      <c r="S70" s="123"/>
      <c r="T70" s="24"/>
      <c r="U70" s="24">
        <f>727.7+120550</f>
        <v>121277.7</v>
      </c>
      <c r="V70" s="50"/>
      <c r="W70" s="50"/>
      <c r="X70" s="50"/>
      <c r="Y70" s="25"/>
      <c r="Z70" s="25">
        <f t="shared" si="7"/>
        <v>121277.7</v>
      </c>
      <c r="AA70" s="23">
        <v>2022</v>
      </c>
      <c r="AB70" s="78"/>
      <c r="AC70" s="101"/>
      <c r="AD70" s="102"/>
      <c r="AE70" s="103"/>
    </row>
    <row r="71" spans="1:32" s="16" customFormat="1" ht="30" x14ac:dyDescent="0.25">
      <c r="A71" s="13"/>
      <c r="B71" s="13"/>
      <c r="C71" s="13"/>
      <c r="D71" s="13"/>
      <c r="E71" s="13"/>
      <c r="F71" s="13"/>
      <c r="G71" s="13"/>
      <c r="H71" s="13"/>
      <c r="I71" s="14"/>
      <c r="J71" s="13"/>
      <c r="K71" s="13"/>
      <c r="L71" s="13"/>
      <c r="M71" s="13"/>
      <c r="N71" s="13"/>
      <c r="O71" s="13"/>
      <c r="P71" s="13"/>
      <c r="Q71" s="13"/>
      <c r="R71" s="7" t="s">
        <v>183</v>
      </c>
      <c r="S71" s="6" t="s">
        <v>2</v>
      </c>
      <c r="T71" s="5"/>
      <c r="U71" s="5">
        <v>0.48</v>
      </c>
      <c r="V71" s="5"/>
      <c r="W71" s="5"/>
      <c r="X71" s="5"/>
      <c r="Y71" s="5"/>
      <c r="Z71" s="3">
        <f t="shared" si="7"/>
        <v>0.48</v>
      </c>
      <c r="AA71" s="8">
        <v>2022</v>
      </c>
      <c r="AB71" s="104"/>
      <c r="AC71" s="64"/>
      <c r="AD71" s="65"/>
      <c r="AE71" s="66"/>
    </row>
    <row r="72" spans="1:32" s="16" customFormat="1" ht="30" x14ac:dyDescent="0.25">
      <c r="A72" s="21" t="s">
        <v>11</v>
      </c>
      <c r="B72" s="21" t="s">
        <v>12</v>
      </c>
      <c r="C72" s="21" t="s">
        <v>13</v>
      </c>
      <c r="D72" s="21" t="s">
        <v>11</v>
      </c>
      <c r="E72" s="21" t="s">
        <v>21</v>
      </c>
      <c r="F72" s="21" t="s">
        <v>11</v>
      </c>
      <c r="G72" s="21" t="s">
        <v>20</v>
      </c>
      <c r="H72" s="21" t="s">
        <v>11</v>
      </c>
      <c r="I72" s="21" t="s">
        <v>19</v>
      </c>
      <c r="J72" s="21" t="s">
        <v>12</v>
      </c>
      <c r="K72" s="21" t="s">
        <v>11</v>
      </c>
      <c r="L72" s="21" t="s">
        <v>12</v>
      </c>
      <c r="M72" s="21" t="s">
        <v>11</v>
      </c>
      <c r="N72" s="21" t="s">
        <v>11</v>
      </c>
      <c r="O72" s="21" t="s">
        <v>11</v>
      </c>
      <c r="P72" s="21" t="s">
        <v>21</v>
      </c>
      <c r="Q72" s="21" t="s">
        <v>21</v>
      </c>
      <c r="R72" s="45" t="s">
        <v>187</v>
      </c>
      <c r="S72" s="23" t="s">
        <v>34</v>
      </c>
      <c r="T72" s="25"/>
      <c r="U72" s="25">
        <v>5400</v>
      </c>
      <c r="V72" s="50"/>
      <c r="W72" s="50"/>
      <c r="X72" s="50"/>
      <c r="Y72" s="25"/>
      <c r="Z72" s="25">
        <f>U72</f>
        <v>5400</v>
      </c>
      <c r="AA72" s="23">
        <v>2022</v>
      </c>
      <c r="AB72" s="78"/>
      <c r="AC72" s="64"/>
      <c r="AD72" s="65"/>
      <c r="AE72" s="66"/>
    </row>
    <row r="73" spans="1:32" s="16" customFormat="1" ht="29.25" x14ac:dyDescent="0.25">
      <c r="A73" s="13"/>
      <c r="B73" s="13"/>
      <c r="C73" s="13"/>
      <c r="D73" s="13"/>
      <c r="E73" s="13"/>
      <c r="F73" s="13"/>
      <c r="G73" s="13"/>
      <c r="H73" s="13"/>
      <c r="I73" s="14"/>
      <c r="J73" s="13"/>
      <c r="K73" s="13"/>
      <c r="L73" s="13"/>
      <c r="M73" s="13"/>
      <c r="N73" s="13"/>
      <c r="O73" s="13"/>
      <c r="P73" s="13"/>
      <c r="Q73" s="13"/>
      <c r="R73" s="12" t="s">
        <v>113</v>
      </c>
      <c r="S73" s="6" t="s">
        <v>31</v>
      </c>
      <c r="T73" s="61"/>
      <c r="U73" s="9">
        <v>1</v>
      </c>
      <c r="V73" s="9"/>
      <c r="W73" s="9"/>
      <c r="X73" s="9"/>
      <c r="Y73" s="9"/>
      <c r="Z73" s="4">
        <f>U73</f>
        <v>1</v>
      </c>
      <c r="AA73" s="6">
        <v>2022</v>
      </c>
      <c r="AB73" s="78"/>
      <c r="AC73" s="64"/>
      <c r="AD73" s="65"/>
      <c r="AE73" s="66"/>
    </row>
    <row r="74" spans="1:32" s="16" customFormat="1" ht="30" x14ac:dyDescent="0.25">
      <c r="A74" s="21" t="s">
        <v>11</v>
      </c>
      <c r="B74" s="21" t="s">
        <v>12</v>
      </c>
      <c r="C74" s="21" t="s">
        <v>13</v>
      </c>
      <c r="D74" s="21" t="s">
        <v>11</v>
      </c>
      <c r="E74" s="21" t="s">
        <v>21</v>
      </c>
      <c r="F74" s="21" t="s">
        <v>11</v>
      </c>
      <c r="G74" s="21" t="s">
        <v>20</v>
      </c>
      <c r="H74" s="21" t="s">
        <v>11</v>
      </c>
      <c r="I74" s="21" t="s">
        <v>19</v>
      </c>
      <c r="J74" s="21" t="s">
        <v>12</v>
      </c>
      <c r="K74" s="21" t="s">
        <v>11</v>
      </c>
      <c r="L74" s="21" t="s">
        <v>12</v>
      </c>
      <c r="M74" s="21" t="s">
        <v>11</v>
      </c>
      <c r="N74" s="21" t="s">
        <v>11</v>
      </c>
      <c r="O74" s="21" t="s">
        <v>11</v>
      </c>
      <c r="P74" s="21" t="s">
        <v>21</v>
      </c>
      <c r="Q74" s="21" t="s">
        <v>18</v>
      </c>
      <c r="R74" s="45" t="s">
        <v>188</v>
      </c>
      <c r="S74" s="23" t="s">
        <v>34</v>
      </c>
      <c r="T74" s="25"/>
      <c r="U74" s="25">
        <v>826</v>
      </c>
      <c r="V74" s="24"/>
      <c r="W74" s="24"/>
      <c r="X74" s="24"/>
      <c r="Y74" s="25"/>
      <c r="Z74" s="25">
        <f>U74</f>
        <v>826</v>
      </c>
      <c r="AA74" s="23">
        <v>2022</v>
      </c>
      <c r="AB74" s="78"/>
      <c r="AC74" s="64"/>
      <c r="AD74" s="65"/>
      <c r="AE74" s="66"/>
    </row>
    <row r="75" spans="1:32" s="16" customFormat="1" ht="30" x14ac:dyDescent="0.25">
      <c r="A75" s="13"/>
      <c r="B75" s="13"/>
      <c r="C75" s="13"/>
      <c r="D75" s="13"/>
      <c r="E75" s="13"/>
      <c r="F75" s="13"/>
      <c r="G75" s="13"/>
      <c r="H75" s="13"/>
      <c r="I75" s="14"/>
      <c r="J75" s="13"/>
      <c r="K75" s="13"/>
      <c r="L75" s="13"/>
      <c r="M75" s="13"/>
      <c r="N75" s="13"/>
      <c r="O75" s="13"/>
      <c r="P75" s="13"/>
      <c r="Q75" s="13"/>
      <c r="R75" s="7" t="s">
        <v>127</v>
      </c>
      <c r="S75" s="6" t="s">
        <v>1</v>
      </c>
      <c r="T75" s="61"/>
      <c r="U75" s="5">
        <v>100</v>
      </c>
      <c r="V75" s="5"/>
      <c r="W75" s="5"/>
      <c r="X75" s="5"/>
      <c r="Y75" s="5"/>
      <c r="Z75" s="3">
        <f>U75</f>
        <v>100</v>
      </c>
      <c r="AA75" s="6">
        <v>2022</v>
      </c>
      <c r="AB75" s="78"/>
      <c r="AC75" s="64"/>
      <c r="AD75" s="65"/>
      <c r="AE75" s="66"/>
    </row>
    <row r="76" spans="1:32" s="20" customFormat="1" ht="42.75" x14ac:dyDescent="0.25">
      <c r="A76" s="39"/>
      <c r="B76" s="39"/>
      <c r="C76" s="39"/>
      <c r="D76" s="39" t="s">
        <v>11</v>
      </c>
      <c r="E76" s="39" t="s">
        <v>21</v>
      </c>
      <c r="F76" s="39" t="s">
        <v>11</v>
      </c>
      <c r="G76" s="39" t="s">
        <v>20</v>
      </c>
      <c r="H76" s="39" t="s">
        <v>11</v>
      </c>
      <c r="I76" s="39" t="s">
        <v>19</v>
      </c>
      <c r="J76" s="39" t="s">
        <v>12</v>
      </c>
      <c r="K76" s="39" t="s">
        <v>11</v>
      </c>
      <c r="L76" s="39" t="s">
        <v>13</v>
      </c>
      <c r="M76" s="39" t="s">
        <v>11</v>
      </c>
      <c r="N76" s="39" t="s">
        <v>11</v>
      </c>
      <c r="O76" s="39" t="s">
        <v>11</v>
      </c>
      <c r="P76" s="39" t="s">
        <v>11</v>
      </c>
      <c r="Q76" s="39" t="s">
        <v>11</v>
      </c>
      <c r="R76" s="40" t="s">
        <v>25</v>
      </c>
      <c r="S76" s="41" t="s">
        <v>34</v>
      </c>
      <c r="T76" s="42">
        <f t="shared" ref="T76:Y76" si="8">T80+T85+T89+T97+T99+T103+T107+T111+T115+T119+T123+T159+T127+T132+T136+T141+T145+T149+T154</f>
        <v>1555404.5999999996</v>
      </c>
      <c r="U76" s="42">
        <f>U80+U85+U89+U97+U99+U103+U107+U111+U115+U119+U123+U159+U127+U132+U136+U141+U145+U149+U154+U163+U167+U171+U175+U179+U183</f>
        <v>1013055.8000000002</v>
      </c>
      <c r="V76" s="42">
        <f t="shared" si="8"/>
        <v>863386.4</v>
      </c>
      <c r="W76" s="42">
        <f t="shared" si="8"/>
        <v>852659.6</v>
      </c>
      <c r="X76" s="42">
        <f t="shared" si="8"/>
        <v>19671.2</v>
      </c>
      <c r="Y76" s="42">
        <f t="shared" si="8"/>
        <v>19671.2</v>
      </c>
      <c r="Z76" s="42">
        <f>Z80+Z85+Z89+Z97+Z99+Z103+Z107+Z111+Z115+Z119+Z123+Z127+Z132+Z136+Z141+Z145+Z149+Z154+Z159+Z163+Z167+Z171+Z175+Z179+Z183</f>
        <v>4323848.8</v>
      </c>
      <c r="AA76" s="41">
        <v>2026</v>
      </c>
      <c r="AB76" s="91"/>
      <c r="AC76" s="15"/>
      <c r="AD76" s="15"/>
      <c r="AE76" s="16"/>
      <c r="AF76" s="16"/>
    </row>
    <row r="77" spans="1:32" s="2" customFormat="1" ht="44.25" x14ac:dyDescent="0.25">
      <c r="A77" s="13"/>
      <c r="B77" s="13"/>
      <c r="C77" s="13"/>
      <c r="D77" s="13"/>
      <c r="E77" s="13"/>
      <c r="F77" s="13"/>
      <c r="G77" s="13"/>
      <c r="H77" s="13"/>
      <c r="I77" s="14"/>
      <c r="J77" s="13"/>
      <c r="K77" s="13"/>
      <c r="L77" s="13"/>
      <c r="M77" s="13"/>
      <c r="N77" s="13"/>
      <c r="O77" s="13"/>
      <c r="P77" s="13"/>
      <c r="Q77" s="13"/>
      <c r="R77" s="12" t="s">
        <v>67</v>
      </c>
      <c r="S77" s="6" t="s">
        <v>35</v>
      </c>
      <c r="T77" s="5">
        <f>T82</f>
        <v>0</v>
      </c>
      <c r="U77" s="112"/>
      <c r="V77" s="5"/>
      <c r="W77" s="5">
        <f>W82</f>
        <v>0.2</v>
      </c>
      <c r="X77" s="5"/>
      <c r="Y77" s="5">
        <f>Y82+Y93</f>
        <v>0.2</v>
      </c>
      <c r="Z77" s="3">
        <f>T77+U77+V77+W77+X77+Y77</f>
        <v>0.4</v>
      </c>
      <c r="AA77" s="6">
        <v>2026</v>
      </c>
      <c r="AB77" s="80"/>
      <c r="AC77" s="15"/>
      <c r="AD77" s="15"/>
      <c r="AE77" s="16"/>
      <c r="AF77" s="16"/>
    </row>
    <row r="78" spans="1:32" s="2" customFormat="1" ht="30" x14ac:dyDescent="0.25">
      <c r="A78" s="13"/>
      <c r="B78" s="13"/>
      <c r="C78" s="13"/>
      <c r="D78" s="13"/>
      <c r="E78" s="13"/>
      <c r="F78" s="13"/>
      <c r="G78" s="13"/>
      <c r="H78" s="13"/>
      <c r="I78" s="14"/>
      <c r="J78" s="13"/>
      <c r="K78" s="13"/>
      <c r="L78" s="13"/>
      <c r="M78" s="13"/>
      <c r="N78" s="13"/>
      <c r="O78" s="13"/>
      <c r="P78" s="13"/>
      <c r="Q78" s="13"/>
      <c r="R78" s="12" t="s">
        <v>68</v>
      </c>
      <c r="S78" s="6" t="s">
        <v>35</v>
      </c>
      <c r="T78" s="5">
        <f>T114+T118+T122+T131+T140+T144+T148+T153+T158</f>
        <v>13.38</v>
      </c>
      <c r="U78" s="5">
        <f>U83+U86+U162+U166+U170+U174+U178+U182</f>
        <v>18.653000000000002</v>
      </c>
      <c r="V78" s="5">
        <f>V83+V86+V102</f>
        <v>0.3</v>
      </c>
      <c r="W78" s="5">
        <f>W86</f>
        <v>10</v>
      </c>
      <c r="X78" s="5">
        <f>X83+X86+X102</f>
        <v>0.3</v>
      </c>
      <c r="Y78" s="5"/>
      <c r="Z78" s="3">
        <f>T78+U78+V78+W78+X78+Y78</f>
        <v>42.632999999999996</v>
      </c>
      <c r="AA78" s="6">
        <v>2025</v>
      </c>
      <c r="AB78" s="80"/>
      <c r="AC78" s="15"/>
      <c r="AD78" s="15"/>
      <c r="AE78" s="16"/>
      <c r="AF78" s="16"/>
    </row>
    <row r="79" spans="1:32" s="2" customFormat="1" ht="45" x14ac:dyDescent="0.25">
      <c r="A79" s="13"/>
      <c r="B79" s="13"/>
      <c r="C79" s="13"/>
      <c r="D79" s="13"/>
      <c r="E79" s="13"/>
      <c r="F79" s="13"/>
      <c r="G79" s="13"/>
      <c r="H79" s="13"/>
      <c r="I79" s="14"/>
      <c r="J79" s="13"/>
      <c r="K79" s="13"/>
      <c r="L79" s="13"/>
      <c r="M79" s="13"/>
      <c r="N79" s="13"/>
      <c r="O79" s="13"/>
      <c r="P79" s="13"/>
      <c r="Q79" s="13"/>
      <c r="R79" s="7" t="s">
        <v>105</v>
      </c>
      <c r="S79" s="6" t="s">
        <v>2</v>
      </c>
      <c r="T79" s="5">
        <f>T92+T106+T110+T135+T139+T152+T157+T130</f>
        <v>69.394800000000004</v>
      </c>
      <c r="U79" s="5">
        <f>U84+U92</f>
        <v>74.19</v>
      </c>
      <c r="V79" s="5">
        <f>V92</f>
        <v>61.6</v>
      </c>
      <c r="W79" s="5">
        <f>W92</f>
        <v>60</v>
      </c>
      <c r="X79" s="5">
        <f>X92</f>
        <v>12</v>
      </c>
      <c r="Y79" s="5">
        <f>Y92</f>
        <v>12</v>
      </c>
      <c r="Z79" s="3">
        <f>Z84+Z92+Z106+Z110+Z130+Z135+Z139+Z152+Z157</f>
        <v>289.18480000000005</v>
      </c>
      <c r="AA79" s="6">
        <v>2026</v>
      </c>
      <c r="AB79" s="89"/>
      <c r="AC79" s="15"/>
      <c r="AD79" s="15"/>
      <c r="AE79" s="16"/>
      <c r="AF79" s="16"/>
    </row>
    <row r="80" spans="1:32" ht="30" x14ac:dyDescent="0.25">
      <c r="A80" s="21" t="s">
        <v>11</v>
      </c>
      <c r="B80" s="21" t="s">
        <v>12</v>
      </c>
      <c r="C80" s="21" t="s">
        <v>13</v>
      </c>
      <c r="D80" s="21" t="s">
        <v>11</v>
      </c>
      <c r="E80" s="21" t="s">
        <v>21</v>
      </c>
      <c r="F80" s="21" t="s">
        <v>11</v>
      </c>
      <c r="G80" s="21" t="s">
        <v>20</v>
      </c>
      <c r="H80" s="21" t="s">
        <v>11</v>
      </c>
      <c r="I80" s="21" t="s">
        <v>19</v>
      </c>
      <c r="J80" s="21" t="s">
        <v>12</v>
      </c>
      <c r="K80" s="21" t="s">
        <v>11</v>
      </c>
      <c r="L80" s="21" t="s">
        <v>13</v>
      </c>
      <c r="M80" s="21" t="s">
        <v>20</v>
      </c>
      <c r="N80" s="21" t="s">
        <v>20</v>
      </c>
      <c r="O80" s="21" t="s">
        <v>20</v>
      </c>
      <c r="P80" s="21" t="s">
        <v>20</v>
      </c>
      <c r="Q80" s="21" t="s">
        <v>20</v>
      </c>
      <c r="R80" s="44" t="s">
        <v>69</v>
      </c>
      <c r="S80" s="23" t="s">
        <v>34</v>
      </c>
      <c r="T80" s="25">
        <f>39180+2042-39960.1-129.8</f>
        <v>1132.1000000000015</v>
      </c>
      <c r="U80" s="25">
        <f>20838.6-10338.6+19996</f>
        <v>30496</v>
      </c>
      <c r="V80" s="25">
        <v>3610.8</v>
      </c>
      <c r="W80" s="25">
        <f>2958.3+2041.7</f>
        <v>5000</v>
      </c>
      <c r="X80" s="25">
        <v>2958.3</v>
      </c>
      <c r="Y80" s="25">
        <v>2958.3</v>
      </c>
      <c r="Z80" s="25">
        <f>T80+U80+V80+W80+X80+Y80</f>
        <v>46155.500000000007</v>
      </c>
      <c r="AA80" s="23">
        <v>2026</v>
      </c>
    </row>
    <row r="81" spans="1:32" ht="44.25" x14ac:dyDescent="0.25">
      <c r="A81" s="13"/>
      <c r="B81" s="13"/>
      <c r="C81" s="13"/>
      <c r="D81" s="13"/>
      <c r="E81" s="13"/>
      <c r="F81" s="13"/>
      <c r="G81" s="13"/>
      <c r="H81" s="13"/>
      <c r="I81" s="14"/>
      <c r="J81" s="13"/>
      <c r="K81" s="13"/>
      <c r="L81" s="13"/>
      <c r="M81" s="13"/>
      <c r="N81" s="13"/>
      <c r="O81" s="13"/>
      <c r="P81" s="13"/>
      <c r="Q81" s="13"/>
      <c r="R81" s="12" t="s">
        <v>129</v>
      </c>
      <c r="S81" s="6" t="s">
        <v>32</v>
      </c>
      <c r="T81" s="9">
        <v>1</v>
      </c>
      <c r="U81" s="113"/>
      <c r="V81" s="9">
        <v>1</v>
      </c>
      <c r="W81" s="9"/>
      <c r="X81" s="9">
        <v>1</v>
      </c>
      <c r="Y81" s="9"/>
      <c r="Z81" s="4">
        <f>T81+U81+V81+W81+X81+Y81</f>
        <v>3</v>
      </c>
      <c r="AA81" s="6">
        <v>2025</v>
      </c>
    </row>
    <row r="82" spans="1:32" s="1" customFormat="1" ht="45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7" t="s">
        <v>131</v>
      </c>
      <c r="S82" s="6" t="s">
        <v>35</v>
      </c>
      <c r="T82" s="61"/>
      <c r="U82" s="112"/>
      <c r="V82" s="5"/>
      <c r="W82" s="5">
        <v>0.2</v>
      </c>
      <c r="X82" s="5"/>
      <c r="Y82" s="5">
        <v>0.2</v>
      </c>
      <c r="Z82" s="62">
        <f>T82+U82+V82+W82+X82+Y82</f>
        <v>0.4</v>
      </c>
      <c r="AA82" s="6">
        <v>2026</v>
      </c>
      <c r="AB82" s="82"/>
      <c r="AC82" s="17"/>
      <c r="AD82" s="17"/>
    </row>
    <row r="83" spans="1:32" ht="30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7" t="s">
        <v>130</v>
      </c>
      <c r="S83" s="6" t="s">
        <v>35</v>
      </c>
      <c r="T83" s="5"/>
      <c r="U83" s="112"/>
      <c r="V83" s="5">
        <v>0.3</v>
      </c>
      <c r="W83" s="5"/>
      <c r="X83" s="5">
        <v>0.3</v>
      </c>
      <c r="Y83" s="5"/>
      <c r="Z83" s="3">
        <f t="shared" ref="Z83:Z89" si="9">T83+U83+V83+W83+X83+Y83</f>
        <v>0.6</v>
      </c>
      <c r="AA83" s="6">
        <v>2025</v>
      </c>
    </row>
    <row r="84" spans="1:32" ht="45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7" t="s">
        <v>134</v>
      </c>
      <c r="S84" s="6" t="s">
        <v>2</v>
      </c>
      <c r="T84" s="5"/>
      <c r="U84" s="61">
        <f>0.59</f>
        <v>0.59</v>
      </c>
      <c r="V84" s="61"/>
      <c r="W84" s="61"/>
      <c r="X84" s="61"/>
      <c r="Y84" s="61"/>
      <c r="Z84" s="62">
        <f>U84</f>
        <v>0.59</v>
      </c>
      <c r="AA84" s="6">
        <v>2022</v>
      </c>
    </row>
    <row r="85" spans="1:32" ht="30" x14ac:dyDescent="0.25">
      <c r="A85" s="21" t="s">
        <v>11</v>
      </c>
      <c r="B85" s="21" t="s">
        <v>12</v>
      </c>
      <c r="C85" s="21" t="s">
        <v>13</v>
      </c>
      <c r="D85" s="21" t="s">
        <v>11</v>
      </c>
      <c r="E85" s="21" t="s">
        <v>21</v>
      </c>
      <c r="F85" s="21" t="s">
        <v>11</v>
      </c>
      <c r="G85" s="21" t="s">
        <v>20</v>
      </c>
      <c r="H85" s="21" t="s">
        <v>11</v>
      </c>
      <c r="I85" s="21" t="s">
        <v>19</v>
      </c>
      <c r="J85" s="21" t="s">
        <v>12</v>
      </c>
      <c r="K85" s="21" t="s">
        <v>11</v>
      </c>
      <c r="L85" s="21" t="s">
        <v>13</v>
      </c>
      <c r="M85" s="21" t="s">
        <v>20</v>
      </c>
      <c r="N85" s="21" t="s">
        <v>20</v>
      </c>
      <c r="O85" s="21" t="s">
        <v>20</v>
      </c>
      <c r="P85" s="21" t="s">
        <v>20</v>
      </c>
      <c r="Q85" s="21" t="s">
        <v>20</v>
      </c>
      <c r="R85" s="22" t="s">
        <v>64</v>
      </c>
      <c r="S85" s="23" t="s">
        <v>34</v>
      </c>
      <c r="T85" s="25">
        <f>770.4+150+7000+500-553-1203.8</f>
        <v>6663.5999999999995</v>
      </c>
      <c r="U85" s="25">
        <f>19629.9-7136.5-1000+4312.2</f>
        <v>15805.600000000002</v>
      </c>
      <c r="V85" s="25"/>
      <c r="W85" s="25">
        <v>39163.1</v>
      </c>
      <c r="X85" s="25"/>
      <c r="Y85" s="25"/>
      <c r="Z85" s="25">
        <f t="shared" si="9"/>
        <v>61632.3</v>
      </c>
      <c r="AA85" s="23">
        <v>2024</v>
      </c>
      <c r="AC85" s="43"/>
    </row>
    <row r="86" spans="1:32" ht="30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7" t="s">
        <v>66</v>
      </c>
      <c r="S86" s="6" t="s">
        <v>40</v>
      </c>
      <c r="T86" s="5"/>
      <c r="U86" s="5">
        <v>3.5870000000000002</v>
      </c>
      <c r="V86" s="5"/>
      <c r="W86" s="5">
        <v>10</v>
      </c>
      <c r="X86" s="5"/>
      <c r="Y86" s="5"/>
      <c r="Z86" s="3">
        <f t="shared" si="9"/>
        <v>13.587</v>
      </c>
      <c r="AA86" s="6">
        <v>2024</v>
      </c>
    </row>
    <row r="87" spans="1:32" ht="45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7" t="s">
        <v>120</v>
      </c>
      <c r="S87" s="6" t="s">
        <v>1</v>
      </c>
      <c r="T87" s="5">
        <v>100</v>
      </c>
      <c r="U87" s="112"/>
      <c r="V87" s="5"/>
      <c r="W87" s="5"/>
      <c r="X87" s="5"/>
      <c r="Y87" s="5"/>
      <c r="Z87" s="3">
        <f t="shared" si="9"/>
        <v>100</v>
      </c>
      <c r="AA87" s="6">
        <v>2021</v>
      </c>
    </row>
    <row r="88" spans="1:32" s="1" customFormat="1" ht="30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7" t="s">
        <v>133</v>
      </c>
      <c r="S88" s="6" t="s">
        <v>16</v>
      </c>
      <c r="T88" s="5">
        <v>182.4</v>
      </c>
      <c r="U88" s="112"/>
      <c r="V88" s="5"/>
      <c r="W88" s="5"/>
      <c r="X88" s="5"/>
      <c r="Y88" s="5"/>
      <c r="Z88" s="3">
        <f t="shared" si="9"/>
        <v>182.4</v>
      </c>
      <c r="AA88" s="6">
        <v>2021</v>
      </c>
      <c r="AB88" s="77"/>
      <c r="AC88" s="17"/>
      <c r="AD88" s="17"/>
    </row>
    <row r="89" spans="1:32" ht="36" customHeight="1" x14ac:dyDescent="0.25">
      <c r="A89" s="21" t="s">
        <v>11</v>
      </c>
      <c r="B89" s="21" t="s">
        <v>12</v>
      </c>
      <c r="C89" s="21" t="s">
        <v>13</v>
      </c>
      <c r="D89" s="21" t="s">
        <v>11</v>
      </c>
      <c r="E89" s="21" t="s">
        <v>21</v>
      </c>
      <c r="F89" s="21" t="s">
        <v>11</v>
      </c>
      <c r="G89" s="21" t="s">
        <v>20</v>
      </c>
      <c r="H89" s="21" t="s">
        <v>11</v>
      </c>
      <c r="I89" s="21" t="s">
        <v>19</v>
      </c>
      <c r="J89" s="21" t="s">
        <v>12</v>
      </c>
      <c r="K89" s="21" t="s">
        <v>11</v>
      </c>
      <c r="L89" s="21" t="s">
        <v>11</v>
      </c>
      <c r="M89" s="21" t="s">
        <v>11</v>
      </c>
      <c r="N89" s="21" t="s">
        <v>11</v>
      </c>
      <c r="O89" s="21" t="s">
        <v>11</v>
      </c>
      <c r="P89" s="21" t="s">
        <v>11</v>
      </c>
      <c r="Q89" s="21" t="s">
        <v>11</v>
      </c>
      <c r="R89" s="118" t="s">
        <v>160</v>
      </c>
      <c r="S89" s="121" t="s">
        <v>34</v>
      </c>
      <c r="T89" s="25">
        <f>T90+T91</f>
        <v>1210441.0999999999</v>
      </c>
      <c r="U89" s="25">
        <f>U90+U91</f>
        <v>857323.8</v>
      </c>
      <c r="V89" s="25">
        <f>V90+V91</f>
        <v>859775.6</v>
      </c>
      <c r="W89" s="25">
        <f>W90+W91</f>
        <v>808496.5</v>
      </c>
      <c r="X89" s="25">
        <v>16712.900000000001</v>
      </c>
      <c r="Y89" s="25">
        <v>16712.900000000001</v>
      </c>
      <c r="Z89" s="25">
        <f t="shared" si="9"/>
        <v>3769462.8</v>
      </c>
      <c r="AA89" s="23">
        <v>2026</v>
      </c>
    </row>
    <row r="90" spans="1:32" ht="30.6" customHeight="1" x14ac:dyDescent="0.25">
      <c r="A90" s="21" t="s">
        <v>11</v>
      </c>
      <c r="B90" s="21" t="s">
        <v>12</v>
      </c>
      <c r="C90" s="21" t="s">
        <v>13</v>
      </c>
      <c r="D90" s="21" t="s">
        <v>11</v>
      </c>
      <c r="E90" s="21" t="s">
        <v>21</v>
      </c>
      <c r="F90" s="21" t="s">
        <v>11</v>
      </c>
      <c r="G90" s="21" t="s">
        <v>20</v>
      </c>
      <c r="H90" s="21" t="s">
        <v>11</v>
      </c>
      <c r="I90" s="21" t="s">
        <v>19</v>
      </c>
      <c r="J90" s="21" t="s">
        <v>12</v>
      </c>
      <c r="K90" s="21" t="s">
        <v>46</v>
      </c>
      <c r="L90" s="21" t="s">
        <v>12</v>
      </c>
      <c r="M90" s="21" t="s">
        <v>11</v>
      </c>
      <c r="N90" s="21" t="s">
        <v>11</v>
      </c>
      <c r="O90" s="21" t="s">
        <v>20</v>
      </c>
      <c r="P90" s="21" t="s">
        <v>22</v>
      </c>
      <c r="Q90" s="21" t="s">
        <v>13</v>
      </c>
      <c r="R90" s="119"/>
      <c r="S90" s="122"/>
      <c r="T90" s="24">
        <f>25805.5+12251.5-556.4-193-100-150-310-490-150-800+4439.1-798.2-8660.3-1635.5</f>
        <v>28652.7</v>
      </c>
      <c r="U90" s="24">
        <f>25805.5+1399.9-3200-6681.6</f>
        <v>17323.800000000003</v>
      </c>
      <c r="V90" s="24">
        <f>25805.5-6029.9</f>
        <v>19775.599999999999</v>
      </c>
      <c r="W90" s="24">
        <f>16712.9-6216.4</f>
        <v>10496.500000000002</v>
      </c>
      <c r="X90" s="24">
        <v>16712.900000000001</v>
      </c>
      <c r="Y90" s="24">
        <v>16712.900000000001</v>
      </c>
      <c r="Z90" s="25">
        <f t="shared" ref="Z90:Z97" si="10">T90+U90+V90+W90+X90+Y90</f>
        <v>109674.4</v>
      </c>
      <c r="AA90" s="23">
        <v>2026</v>
      </c>
      <c r="AB90" s="82"/>
    </row>
    <row r="91" spans="1:32" s="1" customFormat="1" ht="32.450000000000003" customHeight="1" x14ac:dyDescent="0.25">
      <c r="A91" s="21" t="s">
        <v>11</v>
      </c>
      <c r="B91" s="21" t="s">
        <v>12</v>
      </c>
      <c r="C91" s="21" t="s">
        <v>13</v>
      </c>
      <c r="D91" s="21" t="s">
        <v>11</v>
      </c>
      <c r="E91" s="21" t="s">
        <v>21</v>
      </c>
      <c r="F91" s="21" t="s">
        <v>11</v>
      </c>
      <c r="G91" s="21" t="s">
        <v>20</v>
      </c>
      <c r="H91" s="21" t="s">
        <v>11</v>
      </c>
      <c r="I91" s="21" t="s">
        <v>19</v>
      </c>
      <c r="J91" s="21" t="s">
        <v>12</v>
      </c>
      <c r="K91" s="21" t="s">
        <v>46</v>
      </c>
      <c r="L91" s="21" t="s">
        <v>12</v>
      </c>
      <c r="M91" s="21" t="s">
        <v>18</v>
      </c>
      <c r="N91" s="21" t="s">
        <v>22</v>
      </c>
      <c r="O91" s="21" t="s">
        <v>20</v>
      </c>
      <c r="P91" s="21" t="s">
        <v>22</v>
      </c>
      <c r="Q91" s="21" t="s">
        <v>13</v>
      </c>
      <c r="R91" s="120"/>
      <c r="S91" s="123"/>
      <c r="T91" s="24">
        <f>(672000+17906+421560+11232.9)+57555.8+1533.7</f>
        <v>1181788.3999999999</v>
      </c>
      <c r="U91" s="24">
        <v>840000</v>
      </c>
      <c r="V91" s="24">
        <v>840000</v>
      </c>
      <c r="W91" s="24">
        <v>798000</v>
      </c>
      <c r="X91" s="24"/>
      <c r="Y91" s="24"/>
      <c r="Z91" s="25">
        <f t="shared" si="10"/>
        <v>3659788.4</v>
      </c>
      <c r="AA91" s="23">
        <v>2024</v>
      </c>
      <c r="AB91" s="77"/>
      <c r="AC91" s="17"/>
      <c r="AD91" s="17"/>
    </row>
    <row r="92" spans="1:32" s="20" customFormat="1" ht="45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7" t="s">
        <v>70</v>
      </c>
      <c r="S92" s="6" t="s">
        <v>2</v>
      </c>
      <c r="T92" s="61">
        <v>62.131999999999998</v>
      </c>
      <c r="U92" s="5">
        <v>73.599999999999994</v>
      </c>
      <c r="V92" s="5">
        <v>61.6</v>
      </c>
      <c r="W92" s="5">
        <v>60</v>
      </c>
      <c r="X92" s="5">
        <v>12</v>
      </c>
      <c r="Y92" s="5">
        <v>12</v>
      </c>
      <c r="Z92" s="5">
        <f t="shared" si="10"/>
        <v>281.33199999999999</v>
      </c>
      <c r="AA92" s="6">
        <v>2026</v>
      </c>
      <c r="AB92" s="77"/>
      <c r="AC92" s="15"/>
      <c r="AD92" s="15"/>
      <c r="AE92" s="16"/>
      <c r="AF92" s="16"/>
    </row>
    <row r="93" spans="1:32" s="2" customFormat="1" ht="45" hidden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7" t="s">
        <v>71</v>
      </c>
      <c r="S93" s="6" t="s">
        <v>35</v>
      </c>
      <c r="T93" s="5"/>
      <c r="U93" s="112"/>
      <c r="V93" s="5"/>
      <c r="W93" s="5"/>
      <c r="X93" s="5"/>
      <c r="Y93" s="5"/>
      <c r="Z93" s="3">
        <f t="shared" si="10"/>
        <v>0</v>
      </c>
      <c r="AA93" s="6">
        <v>2026</v>
      </c>
      <c r="AB93" s="80"/>
      <c r="AC93" s="15"/>
      <c r="AD93" s="15"/>
      <c r="AE93" s="16"/>
      <c r="AF93" s="16"/>
    </row>
    <row r="94" spans="1:32" s="2" customFormat="1" ht="30" hidden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7" t="s">
        <v>72</v>
      </c>
      <c r="S94" s="6" t="s">
        <v>32</v>
      </c>
      <c r="T94" s="9"/>
      <c r="U94" s="113"/>
      <c r="V94" s="9"/>
      <c r="W94" s="9"/>
      <c r="X94" s="9"/>
      <c r="Y94" s="9"/>
      <c r="Z94" s="4">
        <f t="shared" si="10"/>
        <v>0</v>
      </c>
      <c r="AA94" s="6">
        <v>2026</v>
      </c>
      <c r="AB94" s="80"/>
      <c r="AC94" s="15"/>
      <c r="AD94" s="15"/>
      <c r="AE94" s="16"/>
      <c r="AF94" s="16"/>
    </row>
    <row r="95" spans="1:32" ht="30" hidden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7" t="s">
        <v>73</v>
      </c>
      <c r="S95" s="6" t="s">
        <v>3</v>
      </c>
      <c r="T95" s="5"/>
      <c r="U95" s="112"/>
      <c r="V95" s="5"/>
      <c r="W95" s="5"/>
      <c r="X95" s="5"/>
      <c r="Y95" s="5"/>
      <c r="Z95" s="3">
        <f t="shared" si="10"/>
        <v>0</v>
      </c>
      <c r="AA95" s="6">
        <v>2026</v>
      </c>
    </row>
    <row r="96" spans="1:32" ht="30" hidden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7" t="s">
        <v>65</v>
      </c>
      <c r="S96" s="6" t="s">
        <v>40</v>
      </c>
      <c r="T96" s="5"/>
      <c r="U96" s="112"/>
      <c r="V96" s="5"/>
      <c r="W96" s="5"/>
      <c r="X96" s="5"/>
      <c r="Y96" s="5"/>
      <c r="Z96" s="3">
        <f t="shared" si="10"/>
        <v>0</v>
      </c>
      <c r="AA96" s="6">
        <v>2026</v>
      </c>
    </row>
    <row r="97" spans="1:30" ht="105.6" customHeight="1" x14ac:dyDescent="0.25">
      <c r="A97" s="21" t="s">
        <v>11</v>
      </c>
      <c r="B97" s="21" t="s">
        <v>12</v>
      </c>
      <c r="C97" s="21" t="s">
        <v>13</v>
      </c>
      <c r="D97" s="21" t="s">
        <v>11</v>
      </c>
      <c r="E97" s="21" t="s">
        <v>21</v>
      </c>
      <c r="F97" s="21" t="s">
        <v>11</v>
      </c>
      <c r="G97" s="21" t="s">
        <v>20</v>
      </c>
      <c r="H97" s="21" t="s">
        <v>11</v>
      </c>
      <c r="I97" s="21" t="s">
        <v>19</v>
      </c>
      <c r="J97" s="21" t="s">
        <v>12</v>
      </c>
      <c r="K97" s="21" t="s">
        <v>11</v>
      </c>
      <c r="L97" s="21" t="s">
        <v>13</v>
      </c>
      <c r="M97" s="21" t="s">
        <v>11</v>
      </c>
      <c r="N97" s="21" t="s">
        <v>11</v>
      </c>
      <c r="O97" s="21" t="s">
        <v>19</v>
      </c>
      <c r="P97" s="21" t="s">
        <v>18</v>
      </c>
      <c r="Q97" s="21" t="s">
        <v>12</v>
      </c>
      <c r="R97" s="22" t="s">
        <v>128</v>
      </c>
      <c r="S97" s="23" t="s">
        <v>34</v>
      </c>
      <c r="T97" s="25">
        <f>360+120.4+3210+490+2354+310+291+150+672.9+100+67.3+100+109.7</f>
        <v>8335.2999999999993</v>
      </c>
      <c r="U97" s="25">
        <f>2842+722.5+2096.5</f>
        <v>5661</v>
      </c>
      <c r="V97" s="25"/>
      <c r="W97" s="25"/>
      <c r="X97" s="25"/>
      <c r="Y97" s="25"/>
      <c r="Z97" s="25">
        <f t="shared" si="10"/>
        <v>13996.3</v>
      </c>
      <c r="AA97" s="23">
        <v>2022</v>
      </c>
      <c r="AB97" s="105"/>
      <c r="AC97" s="43"/>
    </row>
    <row r="98" spans="1:30" s="1" customFormat="1" ht="44.4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7" t="s">
        <v>122</v>
      </c>
      <c r="S98" s="59" t="s">
        <v>1</v>
      </c>
      <c r="T98" s="5">
        <v>100</v>
      </c>
      <c r="U98" s="5">
        <v>100</v>
      </c>
      <c r="V98" s="5"/>
      <c r="W98" s="5"/>
      <c r="X98" s="5"/>
      <c r="Y98" s="5"/>
      <c r="Z98" s="3">
        <f>T98</f>
        <v>100</v>
      </c>
      <c r="AA98" s="6">
        <v>2022</v>
      </c>
      <c r="AB98" s="83"/>
      <c r="AC98" s="17"/>
      <c r="AD98" s="17"/>
    </row>
    <row r="99" spans="1:30" ht="27.6" customHeight="1" x14ac:dyDescent="0.25">
      <c r="A99" s="21" t="s">
        <v>11</v>
      </c>
      <c r="B99" s="21" t="s">
        <v>12</v>
      </c>
      <c r="C99" s="21" t="s">
        <v>13</v>
      </c>
      <c r="D99" s="21" t="s">
        <v>11</v>
      </c>
      <c r="E99" s="21" t="s">
        <v>21</v>
      </c>
      <c r="F99" s="21" t="s">
        <v>11</v>
      </c>
      <c r="G99" s="21" t="s">
        <v>20</v>
      </c>
      <c r="H99" s="21" t="s">
        <v>11</v>
      </c>
      <c r="I99" s="21" t="s">
        <v>19</v>
      </c>
      <c r="J99" s="21" t="s">
        <v>12</v>
      </c>
      <c r="K99" s="21" t="s">
        <v>11</v>
      </c>
      <c r="L99" s="21" t="s">
        <v>13</v>
      </c>
      <c r="M99" s="21" t="s">
        <v>11</v>
      </c>
      <c r="N99" s="21" t="s">
        <v>11</v>
      </c>
      <c r="O99" s="21" t="s">
        <v>11</v>
      </c>
      <c r="P99" s="21" t="s">
        <v>11</v>
      </c>
      <c r="Q99" s="21" t="s">
        <v>11</v>
      </c>
      <c r="R99" s="118" t="s">
        <v>124</v>
      </c>
      <c r="S99" s="121" t="s">
        <v>34</v>
      </c>
      <c r="T99" s="25">
        <f>T100+T101</f>
        <v>6045.3000000000011</v>
      </c>
      <c r="U99" s="60"/>
      <c r="V99" s="25"/>
      <c r="W99" s="25"/>
      <c r="X99" s="25"/>
      <c r="Y99" s="25"/>
      <c r="Z99" s="25">
        <f t="shared" ref="Z99:Z126" si="11">T99+U99+V99+W99+X99+Y99</f>
        <v>6045.3000000000011</v>
      </c>
      <c r="AA99" s="23">
        <v>2021</v>
      </c>
      <c r="AB99" s="83"/>
      <c r="AC99" s="43"/>
    </row>
    <row r="100" spans="1:30" ht="29.45" customHeight="1" x14ac:dyDescent="0.25">
      <c r="A100" s="21" t="s">
        <v>11</v>
      </c>
      <c r="B100" s="21" t="s">
        <v>12</v>
      </c>
      <c r="C100" s="21" t="s">
        <v>13</v>
      </c>
      <c r="D100" s="21" t="s">
        <v>11</v>
      </c>
      <c r="E100" s="21" t="s">
        <v>21</v>
      </c>
      <c r="F100" s="21" t="s">
        <v>11</v>
      </c>
      <c r="G100" s="21" t="s">
        <v>20</v>
      </c>
      <c r="H100" s="21" t="s">
        <v>11</v>
      </c>
      <c r="I100" s="21" t="s">
        <v>19</v>
      </c>
      <c r="J100" s="21" t="s">
        <v>12</v>
      </c>
      <c r="K100" s="21" t="s">
        <v>11</v>
      </c>
      <c r="L100" s="21" t="s">
        <v>13</v>
      </c>
      <c r="M100" s="21" t="s">
        <v>41</v>
      </c>
      <c r="N100" s="21" t="s">
        <v>11</v>
      </c>
      <c r="O100" s="21" t="s">
        <v>19</v>
      </c>
      <c r="P100" s="21" t="s">
        <v>18</v>
      </c>
      <c r="Q100" s="21" t="s">
        <v>12</v>
      </c>
      <c r="R100" s="119"/>
      <c r="S100" s="122"/>
      <c r="T100" s="24">
        <f>2287.7-1078.6</f>
        <v>1209.0999999999999</v>
      </c>
      <c r="U100" s="56"/>
      <c r="V100" s="24"/>
      <c r="W100" s="24"/>
      <c r="X100" s="24"/>
      <c r="Y100" s="24"/>
      <c r="Z100" s="25">
        <f t="shared" si="11"/>
        <v>1209.0999999999999</v>
      </c>
      <c r="AA100" s="23">
        <v>2021</v>
      </c>
      <c r="AB100" s="84"/>
    </row>
    <row r="101" spans="1:30" ht="28.9" customHeight="1" x14ac:dyDescent="0.25">
      <c r="A101" s="21" t="s">
        <v>11</v>
      </c>
      <c r="B101" s="21" t="s">
        <v>12</v>
      </c>
      <c r="C101" s="21" t="s">
        <v>13</v>
      </c>
      <c r="D101" s="21" t="s">
        <v>11</v>
      </c>
      <c r="E101" s="21" t="s">
        <v>21</v>
      </c>
      <c r="F101" s="21" t="s">
        <v>11</v>
      </c>
      <c r="G101" s="21" t="s">
        <v>20</v>
      </c>
      <c r="H101" s="21" t="s">
        <v>11</v>
      </c>
      <c r="I101" s="21" t="s">
        <v>19</v>
      </c>
      <c r="J101" s="21" t="s">
        <v>12</v>
      </c>
      <c r="K101" s="21" t="s">
        <v>11</v>
      </c>
      <c r="L101" s="21" t="s">
        <v>13</v>
      </c>
      <c r="M101" s="21" t="s">
        <v>12</v>
      </c>
      <c r="N101" s="21" t="s">
        <v>11</v>
      </c>
      <c r="O101" s="21" t="s">
        <v>19</v>
      </c>
      <c r="P101" s="21" t="s">
        <v>18</v>
      </c>
      <c r="Q101" s="21" t="s">
        <v>12</v>
      </c>
      <c r="R101" s="120"/>
      <c r="S101" s="123"/>
      <c r="T101" s="24">
        <f>9150.7-4314.5</f>
        <v>4836.2000000000007</v>
      </c>
      <c r="U101" s="56"/>
      <c r="V101" s="24"/>
      <c r="W101" s="24"/>
      <c r="X101" s="24"/>
      <c r="Y101" s="24"/>
      <c r="Z101" s="25">
        <f t="shared" si="11"/>
        <v>4836.2000000000007</v>
      </c>
      <c r="AA101" s="23">
        <v>2021</v>
      </c>
      <c r="AB101" s="84"/>
    </row>
    <row r="102" spans="1:30" ht="35.450000000000003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7" t="s">
        <v>125</v>
      </c>
      <c r="S102" s="6" t="s">
        <v>16</v>
      </c>
      <c r="T102" s="86">
        <v>14.76</v>
      </c>
      <c r="U102" s="112"/>
      <c r="V102" s="5"/>
      <c r="W102" s="5"/>
      <c r="X102" s="5"/>
      <c r="Y102" s="5"/>
      <c r="Z102" s="68">
        <f t="shared" si="11"/>
        <v>14.76</v>
      </c>
      <c r="AA102" s="6">
        <v>2021</v>
      </c>
      <c r="AB102" s="82"/>
    </row>
    <row r="103" spans="1:30" ht="27.6" customHeight="1" x14ac:dyDescent="0.25">
      <c r="A103" s="21" t="s">
        <v>11</v>
      </c>
      <c r="B103" s="21" t="s">
        <v>12</v>
      </c>
      <c r="C103" s="21" t="s">
        <v>13</v>
      </c>
      <c r="D103" s="21" t="s">
        <v>11</v>
      </c>
      <c r="E103" s="21" t="s">
        <v>21</v>
      </c>
      <c r="F103" s="21" t="s">
        <v>11</v>
      </c>
      <c r="G103" s="21" t="s">
        <v>20</v>
      </c>
      <c r="H103" s="21" t="s">
        <v>11</v>
      </c>
      <c r="I103" s="21" t="s">
        <v>19</v>
      </c>
      <c r="J103" s="21" t="s">
        <v>12</v>
      </c>
      <c r="K103" s="21" t="s">
        <v>11</v>
      </c>
      <c r="L103" s="21" t="s">
        <v>13</v>
      </c>
      <c r="M103" s="21" t="s">
        <v>11</v>
      </c>
      <c r="N103" s="21" t="s">
        <v>11</v>
      </c>
      <c r="O103" s="21" t="s">
        <v>11</v>
      </c>
      <c r="P103" s="21" t="s">
        <v>11</v>
      </c>
      <c r="Q103" s="21" t="s">
        <v>11</v>
      </c>
      <c r="R103" s="118" t="s">
        <v>138</v>
      </c>
      <c r="S103" s="121" t="s">
        <v>34</v>
      </c>
      <c r="T103" s="25">
        <f>T104+T105</f>
        <v>113538.2</v>
      </c>
      <c r="U103" s="60"/>
      <c r="V103" s="25"/>
      <c r="W103" s="25"/>
      <c r="X103" s="25"/>
      <c r="Y103" s="25"/>
      <c r="Z103" s="25">
        <f t="shared" si="11"/>
        <v>113538.2</v>
      </c>
      <c r="AA103" s="23">
        <v>2021</v>
      </c>
      <c r="AB103" s="83"/>
      <c r="AC103" s="43"/>
    </row>
    <row r="104" spans="1:30" ht="27.6" customHeight="1" x14ac:dyDescent="0.25">
      <c r="A104" s="21" t="s">
        <v>11</v>
      </c>
      <c r="B104" s="21" t="s">
        <v>12</v>
      </c>
      <c r="C104" s="21" t="s">
        <v>13</v>
      </c>
      <c r="D104" s="21" t="s">
        <v>11</v>
      </c>
      <c r="E104" s="21" t="s">
        <v>21</v>
      </c>
      <c r="F104" s="21" t="s">
        <v>11</v>
      </c>
      <c r="G104" s="21" t="s">
        <v>20</v>
      </c>
      <c r="H104" s="21" t="s">
        <v>11</v>
      </c>
      <c r="I104" s="21" t="s">
        <v>19</v>
      </c>
      <c r="J104" s="21" t="s">
        <v>12</v>
      </c>
      <c r="K104" s="21" t="s">
        <v>11</v>
      </c>
      <c r="L104" s="21" t="s">
        <v>13</v>
      </c>
      <c r="M104" s="21" t="s">
        <v>41</v>
      </c>
      <c r="N104" s="21" t="s">
        <v>11</v>
      </c>
      <c r="O104" s="21" t="s">
        <v>19</v>
      </c>
      <c r="P104" s="21" t="s">
        <v>18</v>
      </c>
      <c r="Q104" s="21" t="s">
        <v>12</v>
      </c>
      <c r="R104" s="119"/>
      <c r="S104" s="122"/>
      <c r="T104" s="24">
        <f>30000-7292.3</f>
        <v>22707.7</v>
      </c>
      <c r="U104" s="56"/>
      <c r="V104" s="24"/>
      <c r="W104" s="24"/>
      <c r="X104" s="24"/>
      <c r="Y104" s="24"/>
      <c r="Z104" s="25">
        <f t="shared" si="11"/>
        <v>22707.7</v>
      </c>
      <c r="AA104" s="23">
        <v>2021</v>
      </c>
      <c r="AB104" s="83"/>
    </row>
    <row r="105" spans="1:30" ht="27.6" customHeight="1" x14ac:dyDescent="0.25">
      <c r="A105" s="21" t="s">
        <v>11</v>
      </c>
      <c r="B105" s="21" t="s">
        <v>12</v>
      </c>
      <c r="C105" s="21" t="s">
        <v>13</v>
      </c>
      <c r="D105" s="21" t="s">
        <v>11</v>
      </c>
      <c r="E105" s="21" t="s">
        <v>21</v>
      </c>
      <c r="F105" s="21" t="s">
        <v>11</v>
      </c>
      <c r="G105" s="21" t="s">
        <v>20</v>
      </c>
      <c r="H105" s="21" t="s">
        <v>11</v>
      </c>
      <c r="I105" s="21" t="s">
        <v>19</v>
      </c>
      <c r="J105" s="21" t="s">
        <v>12</v>
      </c>
      <c r="K105" s="21" t="s">
        <v>11</v>
      </c>
      <c r="L105" s="21" t="s">
        <v>13</v>
      </c>
      <c r="M105" s="21" t="s">
        <v>12</v>
      </c>
      <c r="N105" s="21" t="s">
        <v>11</v>
      </c>
      <c r="O105" s="21" t="s">
        <v>19</v>
      </c>
      <c r="P105" s="21" t="s">
        <v>18</v>
      </c>
      <c r="Q105" s="21" t="s">
        <v>12</v>
      </c>
      <c r="R105" s="120"/>
      <c r="S105" s="123"/>
      <c r="T105" s="24">
        <f>120000-29169.5</f>
        <v>90830.5</v>
      </c>
      <c r="U105" s="56"/>
      <c r="V105" s="24"/>
      <c r="W105" s="24"/>
      <c r="X105" s="24"/>
      <c r="Y105" s="24"/>
      <c r="Z105" s="25">
        <f t="shared" si="11"/>
        <v>90830.5</v>
      </c>
      <c r="AA105" s="23">
        <v>2021</v>
      </c>
      <c r="AB105" s="83"/>
    </row>
    <row r="106" spans="1:30" ht="33.6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7" t="s">
        <v>126</v>
      </c>
      <c r="S106" s="6" t="s">
        <v>2</v>
      </c>
      <c r="T106" s="61">
        <v>3.79</v>
      </c>
      <c r="U106" s="115"/>
      <c r="V106" s="61"/>
      <c r="W106" s="61"/>
      <c r="X106" s="61"/>
      <c r="Y106" s="61"/>
      <c r="Z106" s="62">
        <f t="shared" si="11"/>
        <v>3.79</v>
      </c>
      <c r="AA106" s="6">
        <v>2021</v>
      </c>
      <c r="AB106" s="82"/>
    </row>
    <row r="107" spans="1:30" ht="27.6" customHeight="1" x14ac:dyDescent="0.25">
      <c r="A107" s="21" t="s">
        <v>11</v>
      </c>
      <c r="B107" s="21" t="s">
        <v>12</v>
      </c>
      <c r="C107" s="21" t="s">
        <v>13</v>
      </c>
      <c r="D107" s="21" t="s">
        <v>11</v>
      </c>
      <c r="E107" s="21" t="s">
        <v>21</v>
      </c>
      <c r="F107" s="21" t="s">
        <v>11</v>
      </c>
      <c r="G107" s="21" t="s">
        <v>20</v>
      </c>
      <c r="H107" s="21" t="s">
        <v>11</v>
      </c>
      <c r="I107" s="21" t="s">
        <v>19</v>
      </c>
      <c r="J107" s="21" t="s">
        <v>12</v>
      </c>
      <c r="K107" s="21" t="s">
        <v>11</v>
      </c>
      <c r="L107" s="21" t="s">
        <v>13</v>
      </c>
      <c r="M107" s="21" t="s">
        <v>11</v>
      </c>
      <c r="N107" s="21" t="s">
        <v>11</v>
      </c>
      <c r="O107" s="21" t="s">
        <v>11</v>
      </c>
      <c r="P107" s="21" t="s">
        <v>11</v>
      </c>
      <c r="Q107" s="21" t="s">
        <v>11</v>
      </c>
      <c r="R107" s="118" t="s">
        <v>143</v>
      </c>
      <c r="S107" s="121" t="s">
        <v>34</v>
      </c>
      <c r="T107" s="25">
        <f>T108+T109</f>
        <v>65282.5</v>
      </c>
      <c r="U107" s="60"/>
      <c r="V107" s="25"/>
      <c r="W107" s="25"/>
      <c r="X107" s="25"/>
      <c r="Y107" s="25"/>
      <c r="Z107" s="25">
        <f t="shared" si="11"/>
        <v>65282.5</v>
      </c>
      <c r="AA107" s="23">
        <v>2021</v>
      </c>
      <c r="AB107" s="83"/>
      <c r="AC107" s="43"/>
    </row>
    <row r="108" spans="1:30" ht="27.6" customHeight="1" x14ac:dyDescent="0.25">
      <c r="A108" s="21" t="s">
        <v>11</v>
      </c>
      <c r="B108" s="21" t="s">
        <v>12</v>
      </c>
      <c r="C108" s="21" t="s">
        <v>13</v>
      </c>
      <c r="D108" s="21" t="s">
        <v>11</v>
      </c>
      <c r="E108" s="21" t="s">
        <v>21</v>
      </c>
      <c r="F108" s="21" t="s">
        <v>11</v>
      </c>
      <c r="G108" s="21" t="s">
        <v>20</v>
      </c>
      <c r="H108" s="21" t="s">
        <v>11</v>
      </c>
      <c r="I108" s="21" t="s">
        <v>19</v>
      </c>
      <c r="J108" s="21" t="s">
        <v>12</v>
      </c>
      <c r="K108" s="21" t="s">
        <v>11</v>
      </c>
      <c r="L108" s="21" t="s">
        <v>13</v>
      </c>
      <c r="M108" s="21" t="s">
        <v>41</v>
      </c>
      <c r="N108" s="21" t="s">
        <v>11</v>
      </c>
      <c r="O108" s="21" t="s">
        <v>19</v>
      </c>
      <c r="P108" s="21" t="s">
        <v>18</v>
      </c>
      <c r="Q108" s="21" t="s">
        <v>12</v>
      </c>
      <c r="R108" s="119"/>
      <c r="S108" s="122"/>
      <c r="T108" s="24">
        <f>20771.8-12187.1-938.8</f>
        <v>7645.8999999999987</v>
      </c>
      <c r="U108" s="56"/>
      <c r="V108" s="24"/>
      <c r="W108" s="24"/>
      <c r="X108" s="24"/>
      <c r="Y108" s="24"/>
      <c r="Z108" s="25">
        <f t="shared" si="11"/>
        <v>7645.8999999999987</v>
      </c>
      <c r="AA108" s="23">
        <v>2021</v>
      </c>
      <c r="AB108" s="83"/>
    </row>
    <row r="109" spans="1:30" ht="27.6" customHeight="1" x14ac:dyDescent="0.25">
      <c r="A109" s="21" t="s">
        <v>11</v>
      </c>
      <c r="B109" s="21" t="s">
        <v>12</v>
      </c>
      <c r="C109" s="21" t="s">
        <v>13</v>
      </c>
      <c r="D109" s="21" t="s">
        <v>11</v>
      </c>
      <c r="E109" s="21" t="s">
        <v>21</v>
      </c>
      <c r="F109" s="21" t="s">
        <v>11</v>
      </c>
      <c r="G109" s="21" t="s">
        <v>20</v>
      </c>
      <c r="H109" s="21" t="s">
        <v>11</v>
      </c>
      <c r="I109" s="21" t="s">
        <v>19</v>
      </c>
      <c r="J109" s="21" t="s">
        <v>12</v>
      </c>
      <c r="K109" s="21" t="s">
        <v>11</v>
      </c>
      <c r="L109" s="21" t="s">
        <v>13</v>
      </c>
      <c r="M109" s="21" t="s">
        <v>12</v>
      </c>
      <c r="N109" s="21" t="s">
        <v>11</v>
      </c>
      <c r="O109" s="21" t="s">
        <v>19</v>
      </c>
      <c r="P109" s="21" t="s">
        <v>18</v>
      </c>
      <c r="Q109" s="21" t="s">
        <v>12</v>
      </c>
      <c r="R109" s="120"/>
      <c r="S109" s="123"/>
      <c r="T109" s="24">
        <f>83087-25450.4</f>
        <v>57636.6</v>
      </c>
      <c r="U109" s="56"/>
      <c r="V109" s="24"/>
      <c r="W109" s="24"/>
      <c r="X109" s="24"/>
      <c r="Y109" s="24"/>
      <c r="Z109" s="25">
        <f t="shared" si="11"/>
        <v>57636.6</v>
      </c>
      <c r="AA109" s="23">
        <v>2021</v>
      </c>
      <c r="AB109" s="83"/>
    </row>
    <row r="110" spans="1:30" ht="39.6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7" t="s">
        <v>126</v>
      </c>
      <c r="S110" s="6" t="s">
        <v>2</v>
      </c>
      <c r="T110" s="61">
        <v>1.6479999999999999</v>
      </c>
      <c r="U110" s="115"/>
      <c r="V110" s="61"/>
      <c r="W110" s="61"/>
      <c r="X110" s="61"/>
      <c r="Y110" s="61"/>
      <c r="Z110" s="62">
        <f t="shared" si="11"/>
        <v>1.6479999999999999</v>
      </c>
      <c r="AA110" s="6">
        <v>2021</v>
      </c>
      <c r="AB110" s="82"/>
    </row>
    <row r="111" spans="1:30" ht="27.6" customHeight="1" x14ac:dyDescent="0.25">
      <c r="A111" s="21" t="s">
        <v>11</v>
      </c>
      <c r="B111" s="21" t="s">
        <v>12</v>
      </c>
      <c r="C111" s="21" t="s">
        <v>13</v>
      </c>
      <c r="D111" s="21" t="s">
        <v>11</v>
      </c>
      <c r="E111" s="21" t="s">
        <v>21</v>
      </c>
      <c r="F111" s="21" t="s">
        <v>11</v>
      </c>
      <c r="G111" s="21" t="s">
        <v>20</v>
      </c>
      <c r="H111" s="21" t="s">
        <v>11</v>
      </c>
      <c r="I111" s="21" t="s">
        <v>19</v>
      </c>
      <c r="J111" s="21" t="s">
        <v>12</v>
      </c>
      <c r="K111" s="21" t="s">
        <v>11</v>
      </c>
      <c r="L111" s="21" t="s">
        <v>13</v>
      </c>
      <c r="M111" s="21" t="s">
        <v>11</v>
      </c>
      <c r="N111" s="21" t="s">
        <v>11</v>
      </c>
      <c r="O111" s="21" t="s">
        <v>11</v>
      </c>
      <c r="P111" s="21" t="s">
        <v>11</v>
      </c>
      <c r="Q111" s="21" t="s">
        <v>11</v>
      </c>
      <c r="R111" s="118" t="s">
        <v>139</v>
      </c>
      <c r="S111" s="121" t="s">
        <v>34</v>
      </c>
      <c r="T111" s="25">
        <f>T112+T113</f>
        <v>13410.3</v>
      </c>
      <c r="U111" s="60"/>
      <c r="V111" s="25"/>
      <c r="W111" s="25"/>
      <c r="X111" s="25"/>
      <c r="Y111" s="25"/>
      <c r="Z111" s="25">
        <f t="shared" si="11"/>
        <v>13410.3</v>
      </c>
      <c r="AA111" s="23">
        <v>2021</v>
      </c>
      <c r="AB111" s="83"/>
      <c r="AC111" s="43"/>
    </row>
    <row r="112" spans="1:30" ht="27.6" customHeight="1" x14ac:dyDescent="0.25">
      <c r="A112" s="21" t="s">
        <v>11</v>
      </c>
      <c r="B112" s="21" t="s">
        <v>12</v>
      </c>
      <c r="C112" s="21" t="s">
        <v>13</v>
      </c>
      <c r="D112" s="21" t="s">
        <v>11</v>
      </c>
      <c r="E112" s="21" t="s">
        <v>21</v>
      </c>
      <c r="F112" s="21" t="s">
        <v>11</v>
      </c>
      <c r="G112" s="21" t="s">
        <v>20</v>
      </c>
      <c r="H112" s="21" t="s">
        <v>11</v>
      </c>
      <c r="I112" s="21" t="s">
        <v>19</v>
      </c>
      <c r="J112" s="21" t="s">
        <v>12</v>
      </c>
      <c r="K112" s="21" t="s">
        <v>11</v>
      </c>
      <c r="L112" s="21" t="s">
        <v>13</v>
      </c>
      <c r="M112" s="21" t="s">
        <v>41</v>
      </c>
      <c r="N112" s="21" t="s">
        <v>11</v>
      </c>
      <c r="O112" s="21" t="s">
        <v>19</v>
      </c>
      <c r="P112" s="21" t="s">
        <v>18</v>
      </c>
      <c r="Q112" s="21" t="s">
        <v>12</v>
      </c>
      <c r="R112" s="119"/>
      <c r="S112" s="122"/>
      <c r="T112" s="24">
        <f>2720-189.7</f>
        <v>2530.3000000000002</v>
      </c>
      <c r="U112" s="56"/>
      <c r="V112" s="24"/>
      <c r="W112" s="24"/>
      <c r="X112" s="24"/>
      <c r="Y112" s="24"/>
      <c r="Z112" s="25">
        <f t="shared" si="11"/>
        <v>2530.3000000000002</v>
      </c>
      <c r="AA112" s="23">
        <v>2021</v>
      </c>
      <c r="AB112" s="83"/>
    </row>
    <row r="113" spans="1:29" ht="27.6" customHeight="1" x14ac:dyDescent="0.25">
      <c r="A113" s="21" t="s">
        <v>11</v>
      </c>
      <c r="B113" s="21" t="s">
        <v>12</v>
      </c>
      <c r="C113" s="21" t="s">
        <v>13</v>
      </c>
      <c r="D113" s="21" t="s">
        <v>11</v>
      </c>
      <c r="E113" s="21" t="s">
        <v>21</v>
      </c>
      <c r="F113" s="21" t="s">
        <v>11</v>
      </c>
      <c r="G113" s="21" t="s">
        <v>20</v>
      </c>
      <c r="H113" s="21" t="s">
        <v>11</v>
      </c>
      <c r="I113" s="21" t="s">
        <v>19</v>
      </c>
      <c r="J113" s="21" t="s">
        <v>12</v>
      </c>
      <c r="K113" s="21" t="s">
        <v>11</v>
      </c>
      <c r="L113" s="21" t="s">
        <v>13</v>
      </c>
      <c r="M113" s="21" t="s">
        <v>12</v>
      </c>
      <c r="N113" s="21" t="s">
        <v>11</v>
      </c>
      <c r="O113" s="21" t="s">
        <v>19</v>
      </c>
      <c r="P113" s="21" t="s">
        <v>18</v>
      </c>
      <c r="Q113" s="21" t="s">
        <v>12</v>
      </c>
      <c r="R113" s="120"/>
      <c r="S113" s="123"/>
      <c r="T113" s="24">
        <v>10880</v>
      </c>
      <c r="U113" s="56"/>
      <c r="V113" s="24"/>
      <c r="W113" s="24"/>
      <c r="X113" s="24"/>
      <c r="Y113" s="24"/>
      <c r="Z113" s="25">
        <f t="shared" si="11"/>
        <v>10880</v>
      </c>
      <c r="AA113" s="23">
        <v>2021</v>
      </c>
      <c r="AB113" s="83"/>
    </row>
    <row r="114" spans="1:29" ht="35.450000000000003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7" t="s">
        <v>66</v>
      </c>
      <c r="S114" s="6" t="s">
        <v>40</v>
      </c>
      <c r="T114" s="61">
        <v>1.9350000000000001</v>
      </c>
      <c r="U114" s="115"/>
      <c r="V114" s="61"/>
      <c r="W114" s="61"/>
      <c r="X114" s="61"/>
      <c r="Y114" s="61"/>
      <c r="Z114" s="62">
        <f t="shared" si="11"/>
        <v>1.9350000000000001</v>
      </c>
      <c r="AA114" s="6">
        <v>2021</v>
      </c>
      <c r="AB114" s="82"/>
    </row>
    <row r="115" spans="1:29" ht="27.6" customHeight="1" x14ac:dyDescent="0.25">
      <c r="A115" s="21" t="s">
        <v>11</v>
      </c>
      <c r="B115" s="21" t="s">
        <v>12</v>
      </c>
      <c r="C115" s="21" t="s">
        <v>13</v>
      </c>
      <c r="D115" s="21" t="s">
        <v>11</v>
      </c>
      <c r="E115" s="21" t="s">
        <v>21</v>
      </c>
      <c r="F115" s="21" t="s">
        <v>11</v>
      </c>
      <c r="G115" s="21" t="s">
        <v>20</v>
      </c>
      <c r="H115" s="21" t="s">
        <v>11</v>
      </c>
      <c r="I115" s="21" t="s">
        <v>19</v>
      </c>
      <c r="J115" s="21" t="s">
        <v>12</v>
      </c>
      <c r="K115" s="21" t="s">
        <v>11</v>
      </c>
      <c r="L115" s="21" t="s">
        <v>13</v>
      </c>
      <c r="M115" s="21" t="s">
        <v>11</v>
      </c>
      <c r="N115" s="21" t="s">
        <v>11</v>
      </c>
      <c r="O115" s="21" t="s">
        <v>11</v>
      </c>
      <c r="P115" s="21" t="s">
        <v>11</v>
      </c>
      <c r="Q115" s="21" t="s">
        <v>11</v>
      </c>
      <c r="R115" s="118" t="s">
        <v>137</v>
      </c>
      <c r="S115" s="121" t="s">
        <v>34</v>
      </c>
      <c r="T115" s="25">
        <f>T116+T117</f>
        <v>2816</v>
      </c>
      <c r="U115" s="60"/>
      <c r="V115" s="25"/>
      <c r="W115" s="25"/>
      <c r="X115" s="25"/>
      <c r="Y115" s="25"/>
      <c r="Z115" s="25">
        <f t="shared" si="11"/>
        <v>2816</v>
      </c>
      <c r="AA115" s="23">
        <v>2021</v>
      </c>
      <c r="AB115" s="83"/>
      <c r="AC115" s="43"/>
    </row>
    <row r="116" spans="1:29" ht="27.6" customHeight="1" x14ac:dyDescent="0.25">
      <c r="A116" s="21" t="s">
        <v>11</v>
      </c>
      <c r="B116" s="21" t="s">
        <v>12</v>
      </c>
      <c r="C116" s="21" t="s">
        <v>13</v>
      </c>
      <c r="D116" s="21" t="s">
        <v>11</v>
      </c>
      <c r="E116" s="21" t="s">
        <v>21</v>
      </c>
      <c r="F116" s="21" t="s">
        <v>11</v>
      </c>
      <c r="G116" s="21" t="s">
        <v>20</v>
      </c>
      <c r="H116" s="21" t="s">
        <v>11</v>
      </c>
      <c r="I116" s="21" t="s">
        <v>19</v>
      </c>
      <c r="J116" s="21" t="s">
        <v>12</v>
      </c>
      <c r="K116" s="21" t="s">
        <v>11</v>
      </c>
      <c r="L116" s="21" t="s">
        <v>13</v>
      </c>
      <c r="M116" s="21" t="s">
        <v>41</v>
      </c>
      <c r="N116" s="21" t="s">
        <v>11</v>
      </c>
      <c r="O116" s="21" t="s">
        <v>19</v>
      </c>
      <c r="P116" s="21" t="s">
        <v>18</v>
      </c>
      <c r="Q116" s="21" t="s">
        <v>12</v>
      </c>
      <c r="R116" s="119"/>
      <c r="S116" s="122"/>
      <c r="T116" s="24">
        <f>900-336.8</f>
        <v>563.20000000000005</v>
      </c>
      <c r="U116" s="56"/>
      <c r="V116" s="24"/>
      <c r="W116" s="24"/>
      <c r="X116" s="24"/>
      <c r="Y116" s="24"/>
      <c r="Z116" s="25">
        <f t="shared" si="11"/>
        <v>563.20000000000005</v>
      </c>
      <c r="AA116" s="23">
        <v>2021</v>
      </c>
      <c r="AB116" s="83"/>
    </row>
    <row r="117" spans="1:29" ht="27.6" customHeight="1" x14ac:dyDescent="0.25">
      <c r="A117" s="21" t="s">
        <v>11</v>
      </c>
      <c r="B117" s="21" t="s">
        <v>12</v>
      </c>
      <c r="C117" s="21" t="s">
        <v>13</v>
      </c>
      <c r="D117" s="21" t="s">
        <v>11</v>
      </c>
      <c r="E117" s="21" t="s">
        <v>21</v>
      </c>
      <c r="F117" s="21" t="s">
        <v>11</v>
      </c>
      <c r="G117" s="21" t="s">
        <v>20</v>
      </c>
      <c r="H117" s="21" t="s">
        <v>11</v>
      </c>
      <c r="I117" s="21" t="s">
        <v>19</v>
      </c>
      <c r="J117" s="21" t="s">
        <v>12</v>
      </c>
      <c r="K117" s="21" t="s">
        <v>11</v>
      </c>
      <c r="L117" s="21" t="s">
        <v>13</v>
      </c>
      <c r="M117" s="21" t="s">
        <v>12</v>
      </c>
      <c r="N117" s="21" t="s">
        <v>11</v>
      </c>
      <c r="O117" s="21" t="s">
        <v>19</v>
      </c>
      <c r="P117" s="21" t="s">
        <v>18</v>
      </c>
      <c r="Q117" s="21" t="s">
        <v>12</v>
      </c>
      <c r="R117" s="120"/>
      <c r="S117" s="123"/>
      <c r="T117" s="24">
        <f>3600-1347.2</f>
        <v>2252.8000000000002</v>
      </c>
      <c r="U117" s="56"/>
      <c r="V117" s="24"/>
      <c r="W117" s="24"/>
      <c r="X117" s="24"/>
      <c r="Y117" s="24"/>
      <c r="Z117" s="25">
        <f t="shared" si="11"/>
        <v>2252.8000000000002</v>
      </c>
      <c r="AA117" s="23">
        <v>2021</v>
      </c>
      <c r="AB117" s="83"/>
    </row>
    <row r="118" spans="1:29" ht="30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7" t="s">
        <v>66</v>
      </c>
      <c r="S118" s="6" t="s">
        <v>40</v>
      </c>
      <c r="T118" s="61">
        <v>0.317</v>
      </c>
      <c r="U118" s="115"/>
      <c r="V118" s="61"/>
      <c r="W118" s="61"/>
      <c r="X118" s="61"/>
      <c r="Y118" s="61"/>
      <c r="Z118" s="62">
        <f t="shared" si="11"/>
        <v>0.317</v>
      </c>
      <c r="AA118" s="6">
        <v>2021</v>
      </c>
      <c r="AB118" s="82"/>
    </row>
    <row r="119" spans="1:29" ht="35.450000000000003" customHeight="1" x14ac:dyDescent="0.25">
      <c r="A119" s="21" t="s">
        <v>11</v>
      </c>
      <c r="B119" s="21" t="s">
        <v>12</v>
      </c>
      <c r="C119" s="21" t="s">
        <v>13</v>
      </c>
      <c r="D119" s="21" t="s">
        <v>11</v>
      </c>
      <c r="E119" s="21" t="s">
        <v>21</v>
      </c>
      <c r="F119" s="21" t="s">
        <v>11</v>
      </c>
      <c r="G119" s="21" t="s">
        <v>20</v>
      </c>
      <c r="H119" s="21" t="s">
        <v>11</v>
      </c>
      <c r="I119" s="21" t="s">
        <v>19</v>
      </c>
      <c r="J119" s="21" t="s">
        <v>12</v>
      </c>
      <c r="K119" s="21" t="s">
        <v>11</v>
      </c>
      <c r="L119" s="21" t="s">
        <v>13</v>
      </c>
      <c r="M119" s="21" t="s">
        <v>11</v>
      </c>
      <c r="N119" s="21" t="s">
        <v>11</v>
      </c>
      <c r="O119" s="21" t="s">
        <v>11</v>
      </c>
      <c r="P119" s="21" t="s">
        <v>11</v>
      </c>
      <c r="Q119" s="21" t="s">
        <v>11</v>
      </c>
      <c r="R119" s="118" t="s">
        <v>140</v>
      </c>
      <c r="S119" s="121" t="s">
        <v>34</v>
      </c>
      <c r="T119" s="25">
        <f>T120+T121</f>
        <v>23558.899999999998</v>
      </c>
      <c r="U119" s="60"/>
      <c r="V119" s="25"/>
      <c r="W119" s="25"/>
      <c r="X119" s="25"/>
      <c r="Y119" s="25"/>
      <c r="Z119" s="25">
        <f t="shared" si="11"/>
        <v>23558.899999999998</v>
      </c>
      <c r="AA119" s="23">
        <v>2021</v>
      </c>
      <c r="AB119" s="83"/>
      <c r="AC119" s="43"/>
    </row>
    <row r="120" spans="1:29" ht="35.450000000000003" customHeight="1" x14ac:dyDescent="0.25">
      <c r="A120" s="21" t="s">
        <v>11</v>
      </c>
      <c r="B120" s="21" t="s">
        <v>12</v>
      </c>
      <c r="C120" s="21" t="s">
        <v>13</v>
      </c>
      <c r="D120" s="21" t="s">
        <v>11</v>
      </c>
      <c r="E120" s="21" t="s">
        <v>21</v>
      </c>
      <c r="F120" s="21" t="s">
        <v>11</v>
      </c>
      <c r="G120" s="21" t="s">
        <v>20</v>
      </c>
      <c r="H120" s="21" t="s">
        <v>11</v>
      </c>
      <c r="I120" s="21" t="s">
        <v>19</v>
      </c>
      <c r="J120" s="21" t="s">
        <v>12</v>
      </c>
      <c r="K120" s="21" t="s">
        <v>11</v>
      </c>
      <c r="L120" s="21" t="s">
        <v>13</v>
      </c>
      <c r="M120" s="21" t="s">
        <v>41</v>
      </c>
      <c r="N120" s="21" t="s">
        <v>11</v>
      </c>
      <c r="O120" s="21" t="s">
        <v>19</v>
      </c>
      <c r="P120" s="21" t="s">
        <v>18</v>
      </c>
      <c r="Q120" s="21" t="s">
        <v>12</v>
      </c>
      <c r="R120" s="119"/>
      <c r="S120" s="122"/>
      <c r="T120" s="24">
        <f>6288.6-1576.8</f>
        <v>4711.8</v>
      </c>
      <c r="U120" s="56"/>
      <c r="V120" s="24"/>
      <c r="W120" s="24"/>
      <c r="X120" s="24"/>
      <c r="Y120" s="24"/>
      <c r="Z120" s="25">
        <f t="shared" si="11"/>
        <v>4711.8</v>
      </c>
      <c r="AA120" s="23">
        <v>2021</v>
      </c>
      <c r="AB120" s="83"/>
    </row>
    <row r="121" spans="1:29" ht="32.450000000000003" customHeight="1" x14ac:dyDescent="0.25">
      <c r="A121" s="21" t="s">
        <v>11</v>
      </c>
      <c r="B121" s="21" t="s">
        <v>12</v>
      </c>
      <c r="C121" s="21" t="s">
        <v>13</v>
      </c>
      <c r="D121" s="21" t="s">
        <v>11</v>
      </c>
      <c r="E121" s="21" t="s">
        <v>21</v>
      </c>
      <c r="F121" s="21" t="s">
        <v>11</v>
      </c>
      <c r="G121" s="21" t="s">
        <v>20</v>
      </c>
      <c r="H121" s="21" t="s">
        <v>11</v>
      </c>
      <c r="I121" s="21" t="s">
        <v>19</v>
      </c>
      <c r="J121" s="21" t="s">
        <v>12</v>
      </c>
      <c r="K121" s="21" t="s">
        <v>11</v>
      </c>
      <c r="L121" s="21" t="s">
        <v>13</v>
      </c>
      <c r="M121" s="21" t="s">
        <v>12</v>
      </c>
      <c r="N121" s="21" t="s">
        <v>11</v>
      </c>
      <c r="O121" s="21" t="s">
        <v>19</v>
      </c>
      <c r="P121" s="21" t="s">
        <v>18</v>
      </c>
      <c r="Q121" s="21" t="s">
        <v>12</v>
      </c>
      <c r="R121" s="120"/>
      <c r="S121" s="123"/>
      <c r="T121" s="24">
        <f>25154.3-6307.2</f>
        <v>18847.099999999999</v>
      </c>
      <c r="U121" s="56"/>
      <c r="V121" s="24"/>
      <c r="W121" s="24"/>
      <c r="X121" s="24"/>
      <c r="Y121" s="24"/>
      <c r="Z121" s="25">
        <f t="shared" si="11"/>
        <v>18847.099999999999</v>
      </c>
      <c r="AA121" s="23">
        <v>2021</v>
      </c>
      <c r="AB121" s="83"/>
    </row>
    <row r="122" spans="1:29" ht="42.6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7" t="s">
        <v>66</v>
      </c>
      <c r="S122" s="6" t="s">
        <v>40</v>
      </c>
      <c r="T122" s="61">
        <v>4.9059999999999997</v>
      </c>
      <c r="U122" s="115"/>
      <c r="V122" s="61"/>
      <c r="W122" s="61"/>
      <c r="X122" s="61"/>
      <c r="Y122" s="61"/>
      <c r="Z122" s="62">
        <f t="shared" si="11"/>
        <v>4.9059999999999997</v>
      </c>
      <c r="AA122" s="6">
        <v>2021</v>
      </c>
      <c r="AB122" s="82"/>
    </row>
    <row r="123" spans="1:29" ht="36" customHeight="1" x14ac:dyDescent="0.25">
      <c r="A123" s="21" t="s">
        <v>11</v>
      </c>
      <c r="B123" s="21" t="s">
        <v>12</v>
      </c>
      <c r="C123" s="21" t="s">
        <v>13</v>
      </c>
      <c r="D123" s="21" t="s">
        <v>11</v>
      </c>
      <c r="E123" s="21" t="s">
        <v>21</v>
      </c>
      <c r="F123" s="21" t="s">
        <v>11</v>
      </c>
      <c r="G123" s="21" t="s">
        <v>20</v>
      </c>
      <c r="H123" s="21" t="s">
        <v>11</v>
      </c>
      <c r="I123" s="21" t="s">
        <v>19</v>
      </c>
      <c r="J123" s="21" t="s">
        <v>12</v>
      </c>
      <c r="K123" s="21" t="s">
        <v>11</v>
      </c>
      <c r="L123" s="21" t="s">
        <v>13</v>
      </c>
      <c r="M123" s="21" t="s">
        <v>11</v>
      </c>
      <c r="N123" s="21" t="s">
        <v>11</v>
      </c>
      <c r="O123" s="21" t="s">
        <v>11</v>
      </c>
      <c r="P123" s="21" t="s">
        <v>11</v>
      </c>
      <c r="Q123" s="21" t="s">
        <v>11</v>
      </c>
      <c r="R123" s="118" t="s">
        <v>141</v>
      </c>
      <c r="S123" s="121" t="s">
        <v>34</v>
      </c>
      <c r="T123" s="25">
        <f>T124+T125</f>
        <v>3696.9</v>
      </c>
      <c r="U123" s="60"/>
      <c r="V123" s="25"/>
      <c r="W123" s="25"/>
      <c r="X123" s="25"/>
      <c r="Y123" s="25"/>
      <c r="Z123" s="25">
        <f t="shared" si="11"/>
        <v>3696.9</v>
      </c>
      <c r="AA123" s="23">
        <v>2021</v>
      </c>
      <c r="AB123" s="83"/>
      <c r="AC123" s="43"/>
    </row>
    <row r="124" spans="1:29" ht="32.450000000000003" customHeight="1" x14ac:dyDescent="0.25">
      <c r="A124" s="21" t="s">
        <v>11</v>
      </c>
      <c r="B124" s="21" t="s">
        <v>12</v>
      </c>
      <c r="C124" s="21" t="s">
        <v>13</v>
      </c>
      <c r="D124" s="21" t="s">
        <v>11</v>
      </c>
      <c r="E124" s="21" t="s">
        <v>21</v>
      </c>
      <c r="F124" s="21" t="s">
        <v>11</v>
      </c>
      <c r="G124" s="21" t="s">
        <v>20</v>
      </c>
      <c r="H124" s="21" t="s">
        <v>11</v>
      </c>
      <c r="I124" s="21" t="s">
        <v>19</v>
      </c>
      <c r="J124" s="21" t="s">
        <v>12</v>
      </c>
      <c r="K124" s="21" t="s">
        <v>11</v>
      </c>
      <c r="L124" s="21" t="s">
        <v>13</v>
      </c>
      <c r="M124" s="21" t="s">
        <v>41</v>
      </c>
      <c r="N124" s="21" t="s">
        <v>11</v>
      </c>
      <c r="O124" s="21" t="s">
        <v>19</v>
      </c>
      <c r="P124" s="21" t="s">
        <v>18</v>
      </c>
      <c r="Q124" s="21" t="s">
        <v>12</v>
      </c>
      <c r="R124" s="119"/>
      <c r="S124" s="122"/>
      <c r="T124" s="24">
        <f>628.9+110.5</f>
        <v>739.4</v>
      </c>
      <c r="U124" s="56"/>
      <c r="V124" s="24"/>
      <c r="W124" s="24"/>
      <c r="X124" s="24"/>
      <c r="Y124" s="24"/>
      <c r="Z124" s="25">
        <f t="shared" si="11"/>
        <v>739.4</v>
      </c>
      <c r="AA124" s="23">
        <v>2021</v>
      </c>
      <c r="AB124" s="83"/>
    </row>
    <row r="125" spans="1:29" ht="38.450000000000003" customHeight="1" x14ac:dyDescent="0.25">
      <c r="A125" s="21" t="s">
        <v>11</v>
      </c>
      <c r="B125" s="21" t="s">
        <v>12</v>
      </c>
      <c r="C125" s="21" t="s">
        <v>13</v>
      </c>
      <c r="D125" s="21" t="s">
        <v>11</v>
      </c>
      <c r="E125" s="21" t="s">
        <v>21</v>
      </c>
      <c r="F125" s="21" t="s">
        <v>11</v>
      </c>
      <c r="G125" s="21" t="s">
        <v>20</v>
      </c>
      <c r="H125" s="21" t="s">
        <v>11</v>
      </c>
      <c r="I125" s="21" t="s">
        <v>19</v>
      </c>
      <c r="J125" s="21" t="s">
        <v>12</v>
      </c>
      <c r="K125" s="21" t="s">
        <v>11</v>
      </c>
      <c r="L125" s="21" t="s">
        <v>13</v>
      </c>
      <c r="M125" s="21" t="s">
        <v>12</v>
      </c>
      <c r="N125" s="21" t="s">
        <v>11</v>
      </c>
      <c r="O125" s="21" t="s">
        <v>19</v>
      </c>
      <c r="P125" s="21" t="s">
        <v>18</v>
      </c>
      <c r="Q125" s="21" t="s">
        <v>12</v>
      </c>
      <c r="R125" s="120"/>
      <c r="S125" s="123"/>
      <c r="T125" s="24">
        <f>2515.5+442</f>
        <v>2957.5</v>
      </c>
      <c r="U125" s="56"/>
      <c r="V125" s="24"/>
      <c r="W125" s="24"/>
      <c r="X125" s="24"/>
      <c r="Y125" s="24"/>
      <c r="Z125" s="25">
        <f t="shared" si="11"/>
        <v>2957.5</v>
      </c>
      <c r="AA125" s="23">
        <v>2021</v>
      </c>
      <c r="AB125" s="83"/>
    </row>
    <row r="126" spans="1:29" ht="43.1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7" t="s">
        <v>144</v>
      </c>
      <c r="S126" s="6" t="s">
        <v>2</v>
      </c>
      <c r="T126" s="5">
        <v>2.1</v>
      </c>
      <c r="U126" s="112"/>
      <c r="V126" s="5"/>
      <c r="W126" s="5"/>
      <c r="X126" s="5"/>
      <c r="Y126" s="5"/>
      <c r="Z126" s="3">
        <f t="shared" si="11"/>
        <v>2.1</v>
      </c>
      <c r="AA126" s="6">
        <v>2021</v>
      </c>
      <c r="AB126" s="82"/>
    </row>
    <row r="127" spans="1:29" ht="27.6" customHeight="1" x14ac:dyDescent="0.25">
      <c r="A127" s="21" t="s">
        <v>11</v>
      </c>
      <c r="B127" s="21" t="s">
        <v>12</v>
      </c>
      <c r="C127" s="21" t="s">
        <v>13</v>
      </c>
      <c r="D127" s="21" t="s">
        <v>11</v>
      </c>
      <c r="E127" s="21" t="s">
        <v>21</v>
      </c>
      <c r="F127" s="21" t="s">
        <v>11</v>
      </c>
      <c r="G127" s="21" t="s">
        <v>20</v>
      </c>
      <c r="H127" s="21" t="s">
        <v>11</v>
      </c>
      <c r="I127" s="21" t="s">
        <v>19</v>
      </c>
      <c r="J127" s="21" t="s">
        <v>12</v>
      </c>
      <c r="K127" s="21" t="s">
        <v>11</v>
      </c>
      <c r="L127" s="21" t="s">
        <v>13</v>
      </c>
      <c r="M127" s="21" t="s">
        <v>11</v>
      </c>
      <c r="N127" s="21" t="s">
        <v>11</v>
      </c>
      <c r="O127" s="21" t="s">
        <v>11</v>
      </c>
      <c r="P127" s="21" t="s">
        <v>11</v>
      </c>
      <c r="Q127" s="21" t="s">
        <v>11</v>
      </c>
      <c r="R127" s="118" t="s">
        <v>145</v>
      </c>
      <c r="S127" s="121" t="s">
        <v>34</v>
      </c>
      <c r="T127" s="25">
        <f>T128+T129</f>
        <v>4478</v>
      </c>
      <c r="U127" s="60"/>
      <c r="V127" s="25"/>
      <c r="W127" s="25"/>
      <c r="X127" s="25"/>
      <c r="Y127" s="25"/>
      <c r="Z127" s="25">
        <f t="shared" ref="Z127:Z139" si="12">T127+U127+V127+W127+X127+Y127</f>
        <v>4478</v>
      </c>
      <c r="AA127" s="23">
        <v>2021</v>
      </c>
      <c r="AB127" s="83"/>
      <c r="AC127" s="43"/>
    </row>
    <row r="128" spans="1:29" ht="27.6" customHeight="1" x14ac:dyDescent="0.25">
      <c r="A128" s="21" t="s">
        <v>11</v>
      </c>
      <c r="B128" s="21" t="s">
        <v>12</v>
      </c>
      <c r="C128" s="21" t="s">
        <v>13</v>
      </c>
      <c r="D128" s="21" t="s">
        <v>11</v>
      </c>
      <c r="E128" s="21" t="s">
        <v>21</v>
      </c>
      <c r="F128" s="21" t="s">
        <v>11</v>
      </c>
      <c r="G128" s="21" t="s">
        <v>20</v>
      </c>
      <c r="H128" s="21" t="s">
        <v>11</v>
      </c>
      <c r="I128" s="21" t="s">
        <v>19</v>
      </c>
      <c r="J128" s="21" t="s">
        <v>12</v>
      </c>
      <c r="K128" s="21" t="s">
        <v>11</v>
      </c>
      <c r="L128" s="21" t="s">
        <v>13</v>
      </c>
      <c r="M128" s="21" t="s">
        <v>41</v>
      </c>
      <c r="N128" s="21" t="s">
        <v>11</v>
      </c>
      <c r="O128" s="21" t="s">
        <v>19</v>
      </c>
      <c r="P128" s="21" t="s">
        <v>18</v>
      </c>
      <c r="Q128" s="21" t="s">
        <v>12</v>
      </c>
      <c r="R128" s="119"/>
      <c r="S128" s="122"/>
      <c r="T128" s="24">
        <v>895.6</v>
      </c>
      <c r="U128" s="56"/>
      <c r="V128" s="24"/>
      <c r="W128" s="24"/>
      <c r="X128" s="24"/>
      <c r="Y128" s="24"/>
      <c r="Z128" s="25">
        <f t="shared" si="12"/>
        <v>895.6</v>
      </c>
      <c r="AA128" s="23">
        <v>2021</v>
      </c>
      <c r="AB128" s="83"/>
    </row>
    <row r="129" spans="1:29" ht="27.6" customHeight="1" x14ac:dyDescent="0.25">
      <c r="A129" s="21" t="s">
        <v>11</v>
      </c>
      <c r="B129" s="21" t="s">
        <v>12</v>
      </c>
      <c r="C129" s="21" t="s">
        <v>13</v>
      </c>
      <c r="D129" s="21" t="s">
        <v>11</v>
      </c>
      <c r="E129" s="21" t="s">
        <v>21</v>
      </c>
      <c r="F129" s="21" t="s">
        <v>11</v>
      </c>
      <c r="G129" s="21" t="s">
        <v>20</v>
      </c>
      <c r="H129" s="21" t="s">
        <v>11</v>
      </c>
      <c r="I129" s="21" t="s">
        <v>19</v>
      </c>
      <c r="J129" s="21" t="s">
        <v>12</v>
      </c>
      <c r="K129" s="21" t="s">
        <v>11</v>
      </c>
      <c r="L129" s="21" t="s">
        <v>13</v>
      </c>
      <c r="M129" s="21" t="s">
        <v>12</v>
      </c>
      <c r="N129" s="21" t="s">
        <v>11</v>
      </c>
      <c r="O129" s="21" t="s">
        <v>19</v>
      </c>
      <c r="P129" s="21" t="s">
        <v>18</v>
      </c>
      <c r="Q129" s="21" t="s">
        <v>12</v>
      </c>
      <c r="R129" s="120"/>
      <c r="S129" s="123"/>
      <c r="T129" s="24">
        <v>3582.4</v>
      </c>
      <c r="U129" s="56"/>
      <c r="V129" s="24"/>
      <c r="W129" s="24"/>
      <c r="X129" s="24"/>
      <c r="Y129" s="24"/>
      <c r="Z129" s="25">
        <f t="shared" si="12"/>
        <v>3582.4</v>
      </c>
      <c r="AA129" s="23">
        <v>2021</v>
      </c>
      <c r="AB129" s="83"/>
    </row>
    <row r="130" spans="1:29" ht="35.450000000000003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7" t="s">
        <v>126</v>
      </c>
      <c r="S130" s="6" t="s">
        <v>2</v>
      </c>
      <c r="T130" s="61">
        <v>0.1118</v>
      </c>
      <c r="U130" s="115"/>
      <c r="V130" s="61"/>
      <c r="W130" s="61"/>
      <c r="X130" s="61"/>
      <c r="Y130" s="61"/>
      <c r="Z130" s="62">
        <f t="shared" ref="Z130" si="13">T130+U130+V130+W130+X130+Y130</f>
        <v>0.1118</v>
      </c>
      <c r="AA130" s="6">
        <v>2021</v>
      </c>
      <c r="AB130" s="82"/>
    </row>
    <row r="131" spans="1:29" ht="37.1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7" t="s">
        <v>142</v>
      </c>
      <c r="S131" s="6" t="s">
        <v>40</v>
      </c>
      <c r="T131" s="61">
        <v>0.47699999999999998</v>
      </c>
      <c r="U131" s="115"/>
      <c r="V131" s="61"/>
      <c r="W131" s="61"/>
      <c r="X131" s="61"/>
      <c r="Y131" s="61"/>
      <c r="Z131" s="62">
        <f t="shared" si="12"/>
        <v>0.47699999999999998</v>
      </c>
      <c r="AA131" s="6">
        <v>2021</v>
      </c>
      <c r="AB131" s="82"/>
    </row>
    <row r="132" spans="1:29" ht="27.6" customHeight="1" x14ac:dyDescent="0.25">
      <c r="A132" s="21" t="s">
        <v>11</v>
      </c>
      <c r="B132" s="21" t="s">
        <v>12</v>
      </c>
      <c r="C132" s="21" t="s">
        <v>13</v>
      </c>
      <c r="D132" s="21" t="s">
        <v>11</v>
      </c>
      <c r="E132" s="21" t="s">
        <v>21</v>
      </c>
      <c r="F132" s="21" t="s">
        <v>11</v>
      </c>
      <c r="G132" s="21" t="s">
        <v>20</v>
      </c>
      <c r="H132" s="21" t="s">
        <v>11</v>
      </c>
      <c r="I132" s="21" t="s">
        <v>19</v>
      </c>
      <c r="J132" s="21" t="s">
        <v>12</v>
      </c>
      <c r="K132" s="21" t="s">
        <v>11</v>
      </c>
      <c r="L132" s="21" t="s">
        <v>13</v>
      </c>
      <c r="M132" s="21" t="s">
        <v>11</v>
      </c>
      <c r="N132" s="21" t="s">
        <v>11</v>
      </c>
      <c r="O132" s="21" t="s">
        <v>11</v>
      </c>
      <c r="P132" s="21" t="s">
        <v>11</v>
      </c>
      <c r="Q132" s="21" t="s">
        <v>11</v>
      </c>
      <c r="R132" s="118" t="s">
        <v>161</v>
      </c>
      <c r="S132" s="121" t="s">
        <v>34</v>
      </c>
      <c r="T132" s="25">
        <f>T133+T134</f>
        <v>9134.2999999999993</v>
      </c>
      <c r="U132" s="60"/>
      <c r="V132" s="25"/>
      <c r="W132" s="25"/>
      <c r="X132" s="25"/>
      <c r="Y132" s="25"/>
      <c r="Z132" s="25">
        <f t="shared" si="12"/>
        <v>9134.2999999999993</v>
      </c>
      <c r="AA132" s="23">
        <v>2021</v>
      </c>
      <c r="AB132" s="83"/>
      <c r="AC132" s="43"/>
    </row>
    <row r="133" spans="1:29" ht="27.6" customHeight="1" x14ac:dyDescent="0.25">
      <c r="A133" s="21" t="s">
        <v>11</v>
      </c>
      <c r="B133" s="21" t="s">
        <v>12</v>
      </c>
      <c r="C133" s="21" t="s">
        <v>13</v>
      </c>
      <c r="D133" s="21" t="s">
        <v>11</v>
      </c>
      <c r="E133" s="21" t="s">
        <v>21</v>
      </c>
      <c r="F133" s="21" t="s">
        <v>11</v>
      </c>
      <c r="G133" s="21" t="s">
        <v>20</v>
      </c>
      <c r="H133" s="21" t="s">
        <v>11</v>
      </c>
      <c r="I133" s="21" t="s">
        <v>19</v>
      </c>
      <c r="J133" s="21" t="s">
        <v>12</v>
      </c>
      <c r="K133" s="21" t="s">
        <v>11</v>
      </c>
      <c r="L133" s="21" t="s">
        <v>13</v>
      </c>
      <c r="M133" s="21" t="s">
        <v>41</v>
      </c>
      <c r="N133" s="21" t="s">
        <v>11</v>
      </c>
      <c r="O133" s="21" t="s">
        <v>19</v>
      </c>
      <c r="P133" s="21" t="s">
        <v>18</v>
      </c>
      <c r="Q133" s="21" t="s">
        <v>12</v>
      </c>
      <c r="R133" s="119"/>
      <c r="S133" s="122"/>
      <c r="T133" s="24">
        <f>1847.2-101.6</f>
        <v>1745.6000000000001</v>
      </c>
      <c r="U133" s="56"/>
      <c r="V133" s="24"/>
      <c r="W133" s="24"/>
      <c r="X133" s="24"/>
      <c r="Y133" s="24"/>
      <c r="Z133" s="25">
        <f t="shared" si="12"/>
        <v>1745.6000000000001</v>
      </c>
      <c r="AA133" s="23">
        <v>2021</v>
      </c>
      <c r="AB133" s="83"/>
    </row>
    <row r="134" spans="1:29" ht="27.6" customHeight="1" x14ac:dyDescent="0.25">
      <c r="A134" s="21" t="s">
        <v>11</v>
      </c>
      <c r="B134" s="21" t="s">
        <v>12</v>
      </c>
      <c r="C134" s="21" t="s">
        <v>13</v>
      </c>
      <c r="D134" s="21" t="s">
        <v>11</v>
      </c>
      <c r="E134" s="21" t="s">
        <v>21</v>
      </c>
      <c r="F134" s="21" t="s">
        <v>11</v>
      </c>
      <c r="G134" s="21" t="s">
        <v>20</v>
      </c>
      <c r="H134" s="21" t="s">
        <v>11</v>
      </c>
      <c r="I134" s="21" t="s">
        <v>19</v>
      </c>
      <c r="J134" s="21" t="s">
        <v>12</v>
      </c>
      <c r="K134" s="21" t="s">
        <v>11</v>
      </c>
      <c r="L134" s="21" t="s">
        <v>13</v>
      </c>
      <c r="M134" s="21" t="s">
        <v>12</v>
      </c>
      <c r="N134" s="21" t="s">
        <v>11</v>
      </c>
      <c r="O134" s="21" t="s">
        <v>19</v>
      </c>
      <c r="P134" s="21" t="s">
        <v>18</v>
      </c>
      <c r="Q134" s="21" t="s">
        <v>12</v>
      </c>
      <c r="R134" s="120"/>
      <c r="S134" s="123"/>
      <c r="T134" s="24">
        <v>7388.7</v>
      </c>
      <c r="U134" s="56"/>
      <c r="V134" s="24"/>
      <c r="W134" s="24"/>
      <c r="X134" s="24"/>
      <c r="Y134" s="24"/>
      <c r="Z134" s="25">
        <f t="shared" si="12"/>
        <v>7388.7</v>
      </c>
      <c r="AA134" s="23">
        <v>2021</v>
      </c>
      <c r="AB134" s="83"/>
    </row>
    <row r="135" spans="1:29" ht="40.1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7" t="s">
        <v>126</v>
      </c>
      <c r="S135" s="6" t="s">
        <v>2</v>
      </c>
      <c r="T135" s="61">
        <v>0.29799999999999999</v>
      </c>
      <c r="U135" s="115"/>
      <c r="V135" s="61"/>
      <c r="W135" s="61"/>
      <c r="X135" s="61"/>
      <c r="Y135" s="61"/>
      <c r="Z135" s="62">
        <f t="shared" si="12"/>
        <v>0.29799999999999999</v>
      </c>
      <c r="AA135" s="6">
        <v>2021</v>
      </c>
      <c r="AB135" s="82"/>
    </row>
    <row r="136" spans="1:29" ht="27.6" customHeight="1" x14ac:dyDescent="0.25">
      <c r="A136" s="21" t="s">
        <v>11</v>
      </c>
      <c r="B136" s="21" t="s">
        <v>12</v>
      </c>
      <c r="C136" s="21" t="s">
        <v>13</v>
      </c>
      <c r="D136" s="21" t="s">
        <v>11</v>
      </c>
      <c r="E136" s="21" t="s">
        <v>21</v>
      </c>
      <c r="F136" s="21" t="s">
        <v>11</v>
      </c>
      <c r="G136" s="21" t="s">
        <v>20</v>
      </c>
      <c r="H136" s="21" t="s">
        <v>11</v>
      </c>
      <c r="I136" s="21" t="s">
        <v>19</v>
      </c>
      <c r="J136" s="21" t="s">
        <v>12</v>
      </c>
      <c r="K136" s="21" t="s">
        <v>11</v>
      </c>
      <c r="L136" s="21" t="s">
        <v>13</v>
      </c>
      <c r="M136" s="21" t="s">
        <v>11</v>
      </c>
      <c r="N136" s="21" t="s">
        <v>11</v>
      </c>
      <c r="O136" s="21" t="s">
        <v>11</v>
      </c>
      <c r="P136" s="21" t="s">
        <v>11</v>
      </c>
      <c r="Q136" s="21" t="s">
        <v>11</v>
      </c>
      <c r="R136" s="118" t="s">
        <v>146</v>
      </c>
      <c r="S136" s="121" t="s">
        <v>34</v>
      </c>
      <c r="T136" s="25">
        <f>T137+T138</f>
        <v>34000</v>
      </c>
      <c r="U136" s="60"/>
      <c r="V136" s="25"/>
      <c r="W136" s="25"/>
      <c r="X136" s="25"/>
      <c r="Y136" s="25"/>
      <c r="Z136" s="25">
        <f t="shared" si="12"/>
        <v>34000</v>
      </c>
      <c r="AA136" s="23">
        <v>2021</v>
      </c>
      <c r="AB136" s="83"/>
      <c r="AC136" s="43"/>
    </row>
    <row r="137" spans="1:29" ht="27.6" customHeight="1" x14ac:dyDescent="0.25">
      <c r="A137" s="21" t="s">
        <v>11</v>
      </c>
      <c r="B137" s="21" t="s">
        <v>12</v>
      </c>
      <c r="C137" s="21" t="s">
        <v>13</v>
      </c>
      <c r="D137" s="21" t="s">
        <v>11</v>
      </c>
      <c r="E137" s="21" t="s">
        <v>21</v>
      </c>
      <c r="F137" s="21" t="s">
        <v>11</v>
      </c>
      <c r="G137" s="21" t="s">
        <v>20</v>
      </c>
      <c r="H137" s="21" t="s">
        <v>11</v>
      </c>
      <c r="I137" s="21" t="s">
        <v>19</v>
      </c>
      <c r="J137" s="21" t="s">
        <v>12</v>
      </c>
      <c r="K137" s="21" t="s">
        <v>11</v>
      </c>
      <c r="L137" s="21" t="s">
        <v>13</v>
      </c>
      <c r="M137" s="21" t="s">
        <v>41</v>
      </c>
      <c r="N137" s="21" t="s">
        <v>11</v>
      </c>
      <c r="O137" s="21" t="s">
        <v>19</v>
      </c>
      <c r="P137" s="21" t="s">
        <v>18</v>
      </c>
      <c r="Q137" s="21" t="s">
        <v>12</v>
      </c>
      <c r="R137" s="119"/>
      <c r="S137" s="122"/>
      <c r="T137" s="24">
        <v>6800</v>
      </c>
      <c r="U137" s="56"/>
      <c r="V137" s="24"/>
      <c r="W137" s="24"/>
      <c r="X137" s="24"/>
      <c r="Y137" s="24"/>
      <c r="Z137" s="25">
        <f t="shared" si="12"/>
        <v>6800</v>
      </c>
      <c r="AA137" s="23">
        <v>2021</v>
      </c>
      <c r="AB137" s="83"/>
    </row>
    <row r="138" spans="1:29" ht="27.6" customHeight="1" x14ac:dyDescent="0.25">
      <c r="A138" s="21" t="s">
        <v>11</v>
      </c>
      <c r="B138" s="21" t="s">
        <v>12</v>
      </c>
      <c r="C138" s="21" t="s">
        <v>13</v>
      </c>
      <c r="D138" s="21" t="s">
        <v>11</v>
      </c>
      <c r="E138" s="21" t="s">
        <v>21</v>
      </c>
      <c r="F138" s="21" t="s">
        <v>11</v>
      </c>
      <c r="G138" s="21" t="s">
        <v>20</v>
      </c>
      <c r="H138" s="21" t="s">
        <v>11</v>
      </c>
      <c r="I138" s="21" t="s">
        <v>19</v>
      </c>
      <c r="J138" s="21" t="s">
        <v>12</v>
      </c>
      <c r="K138" s="21" t="s">
        <v>11</v>
      </c>
      <c r="L138" s="21" t="s">
        <v>13</v>
      </c>
      <c r="M138" s="21" t="s">
        <v>12</v>
      </c>
      <c r="N138" s="21" t="s">
        <v>11</v>
      </c>
      <c r="O138" s="21" t="s">
        <v>19</v>
      </c>
      <c r="P138" s="21" t="s">
        <v>18</v>
      </c>
      <c r="Q138" s="21" t="s">
        <v>12</v>
      </c>
      <c r="R138" s="120"/>
      <c r="S138" s="123"/>
      <c r="T138" s="24">
        <v>27200</v>
      </c>
      <c r="U138" s="56"/>
      <c r="V138" s="24"/>
      <c r="W138" s="24"/>
      <c r="X138" s="24"/>
      <c r="Y138" s="24"/>
      <c r="Z138" s="25">
        <f t="shared" si="12"/>
        <v>27200</v>
      </c>
      <c r="AA138" s="23">
        <v>2021</v>
      </c>
      <c r="AB138" s="83"/>
    </row>
    <row r="139" spans="1:29" ht="30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7" t="s">
        <v>126</v>
      </c>
      <c r="S139" s="6" t="s">
        <v>2</v>
      </c>
      <c r="T139" s="61">
        <v>0.84899999999999998</v>
      </c>
      <c r="U139" s="115"/>
      <c r="V139" s="61"/>
      <c r="W139" s="61"/>
      <c r="X139" s="61"/>
      <c r="Y139" s="61"/>
      <c r="Z139" s="62">
        <f t="shared" si="12"/>
        <v>0.84899999999999998</v>
      </c>
      <c r="AA139" s="6">
        <v>2021</v>
      </c>
      <c r="AB139" s="82"/>
    </row>
    <row r="140" spans="1:29" ht="30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7" t="s">
        <v>142</v>
      </c>
      <c r="S140" s="6" t="s">
        <v>40</v>
      </c>
      <c r="T140" s="61">
        <v>1.452</v>
      </c>
      <c r="U140" s="115"/>
      <c r="V140" s="61"/>
      <c r="W140" s="61"/>
      <c r="X140" s="61"/>
      <c r="Y140" s="61"/>
      <c r="Z140" s="62">
        <f t="shared" ref="Z140" si="14">T140+U140+V140+W140+X140+Y140</f>
        <v>1.452</v>
      </c>
      <c r="AA140" s="6">
        <v>2021</v>
      </c>
      <c r="AB140" s="82"/>
    </row>
    <row r="141" spans="1:29" ht="27.6" customHeight="1" x14ac:dyDescent="0.25">
      <c r="A141" s="21" t="s">
        <v>11</v>
      </c>
      <c r="B141" s="21" t="s">
        <v>12</v>
      </c>
      <c r="C141" s="21" t="s">
        <v>13</v>
      </c>
      <c r="D141" s="21" t="s">
        <v>11</v>
      </c>
      <c r="E141" s="21" t="s">
        <v>21</v>
      </c>
      <c r="F141" s="21" t="s">
        <v>11</v>
      </c>
      <c r="G141" s="21" t="s">
        <v>20</v>
      </c>
      <c r="H141" s="21" t="s">
        <v>11</v>
      </c>
      <c r="I141" s="21" t="s">
        <v>19</v>
      </c>
      <c r="J141" s="21" t="s">
        <v>12</v>
      </c>
      <c r="K141" s="21" t="s">
        <v>11</v>
      </c>
      <c r="L141" s="21" t="s">
        <v>13</v>
      </c>
      <c r="M141" s="21" t="s">
        <v>11</v>
      </c>
      <c r="N141" s="21" t="s">
        <v>11</v>
      </c>
      <c r="O141" s="21" t="s">
        <v>11</v>
      </c>
      <c r="P141" s="21" t="s">
        <v>11</v>
      </c>
      <c r="Q141" s="21" t="s">
        <v>11</v>
      </c>
      <c r="R141" s="118" t="s">
        <v>147</v>
      </c>
      <c r="S141" s="121" t="s">
        <v>34</v>
      </c>
      <c r="T141" s="25">
        <f>T142+T143</f>
        <v>2500</v>
      </c>
      <c r="U141" s="60"/>
      <c r="V141" s="25"/>
      <c r="W141" s="25"/>
      <c r="X141" s="25"/>
      <c r="Y141" s="25"/>
      <c r="Z141" s="25">
        <f t="shared" ref="Z141:Z148" si="15">T141+U141+V141+W141+X141+Y141</f>
        <v>2500</v>
      </c>
      <c r="AA141" s="23">
        <v>2021</v>
      </c>
      <c r="AB141" s="83"/>
      <c r="AC141" s="43"/>
    </row>
    <row r="142" spans="1:29" ht="27.6" customHeight="1" x14ac:dyDescent="0.25">
      <c r="A142" s="21" t="s">
        <v>11</v>
      </c>
      <c r="B142" s="21" t="s">
        <v>12</v>
      </c>
      <c r="C142" s="21" t="s">
        <v>13</v>
      </c>
      <c r="D142" s="21" t="s">
        <v>11</v>
      </c>
      <c r="E142" s="21" t="s">
        <v>21</v>
      </c>
      <c r="F142" s="21" t="s">
        <v>11</v>
      </c>
      <c r="G142" s="21" t="s">
        <v>20</v>
      </c>
      <c r="H142" s="21" t="s">
        <v>11</v>
      </c>
      <c r="I142" s="21" t="s">
        <v>19</v>
      </c>
      <c r="J142" s="21" t="s">
        <v>12</v>
      </c>
      <c r="K142" s="21" t="s">
        <v>11</v>
      </c>
      <c r="L142" s="21" t="s">
        <v>13</v>
      </c>
      <c r="M142" s="21" t="s">
        <v>41</v>
      </c>
      <c r="N142" s="21" t="s">
        <v>11</v>
      </c>
      <c r="O142" s="21" t="s">
        <v>19</v>
      </c>
      <c r="P142" s="21" t="s">
        <v>18</v>
      </c>
      <c r="Q142" s="21" t="s">
        <v>12</v>
      </c>
      <c r="R142" s="119"/>
      <c r="S142" s="122"/>
      <c r="T142" s="24">
        <v>500</v>
      </c>
      <c r="U142" s="56"/>
      <c r="V142" s="24"/>
      <c r="W142" s="24"/>
      <c r="X142" s="24"/>
      <c r="Y142" s="24"/>
      <c r="Z142" s="25">
        <f t="shared" si="15"/>
        <v>500</v>
      </c>
      <c r="AA142" s="23">
        <v>2021</v>
      </c>
      <c r="AB142" s="83"/>
    </row>
    <row r="143" spans="1:29" ht="27.6" customHeight="1" x14ac:dyDescent="0.25">
      <c r="A143" s="21" t="s">
        <v>11</v>
      </c>
      <c r="B143" s="21" t="s">
        <v>12</v>
      </c>
      <c r="C143" s="21" t="s">
        <v>13</v>
      </c>
      <c r="D143" s="21" t="s">
        <v>11</v>
      </c>
      <c r="E143" s="21" t="s">
        <v>21</v>
      </c>
      <c r="F143" s="21" t="s">
        <v>11</v>
      </c>
      <c r="G143" s="21" t="s">
        <v>20</v>
      </c>
      <c r="H143" s="21" t="s">
        <v>11</v>
      </c>
      <c r="I143" s="21" t="s">
        <v>19</v>
      </c>
      <c r="J143" s="21" t="s">
        <v>12</v>
      </c>
      <c r="K143" s="21" t="s">
        <v>11</v>
      </c>
      <c r="L143" s="21" t="s">
        <v>13</v>
      </c>
      <c r="M143" s="21" t="s">
        <v>12</v>
      </c>
      <c r="N143" s="21" t="s">
        <v>11</v>
      </c>
      <c r="O143" s="21" t="s">
        <v>19</v>
      </c>
      <c r="P143" s="21" t="s">
        <v>18</v>
      </c>
      <c r="Q143" s="21" t="s">
        <v>12</v>
      </c>
      <c r="R143" s="120"/>
      <c r="S143" s="123"/>
      <c r="T143" s="24">
        <v>2000</v>
      </c>
      <c r="U143" s="56"/>
      <c r="V143" s="24"/>
      <c r="W143" s="24"/>
      <c r="X143" s="24"/>
      <c r="Y143" s="24"/>
      <c r="Z143" s="25">
        <f t="shared" si="15"/>
        <v>2000</v>
      </c>
      <c r="AA143" s="23">
        <v>2021</v>
      </c>
      <c r="AB143" s="83"/>
    </row>
    <row r="144" spans="1:29" ht="30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7" t="s">
        <v>66</v>
      </c>
      <c r="S144" s="6" t="s">
        <v>40</v>
      </c>
      <c r="T144" s="61">
        <v>0.56100000000000005</v>
      </c>
      <c r="U144" s="115"/>
      <c r="V144" s="61"/>
      <c r="W144" s="61"/>
      <c r="X144" s="61"/>
      <c r="Y144" s="61"/>
      <c r="Z144" s="62">
        <f t="shared" si="15"/>
        <v>0.56100000000000005</v>
      </c>
      <c r="AA144" s="6">
        <v>2021</v>
      </c>
      <c r="AB144" s="82"/>
    </row>
    <row r="145" spans="1:31" ht="27.6" customHeight="1" x14ac:dyDescent="0.25">
      <c r="A145" s="21" t="s">
        <v>11</v>
      </c>
      <c r="B145" s="21" t="s">
        <v>12</v>
      </c>
      <c r="C145" s="21" t="s">
        <v>13</v>
      </c>
      <c r="D145" s="21" t="s">
        <v>11</v>
      </c>
      <c r="E145" s="21" t="s">
        <v>21</v>
      </c>
      <c r="F145" s="21" t="s">
        <v>11</v>
      </c>
      <c r="G145" s="21" t="s">
        <v>20</v>
      </c>
      <c r="H145" s="21" t="s">
        <v>11</v>
      </c>
      <c r="I145" s="21" t="s">
        <v>19</v>
      </c>
      <c r="J145" s="21" t="s">
        <v>12</v>
      </c>
      <c r="K145" s="21" t="s">
        <v>11</v>
      </c>
      <c r="L145" s="21" t="s">
        <v>13</v>
      </c>
      <c r="M145" s="21" t="s">
        <v>11</v>
      </c>
      <c r="N145" s="21" t="s">
        <v>11</v>
      </c>
      <c r="O145" s="21" t="s">
        <v>11</v>
      </c>
      <c r="P145" s="21" t="s">
        <v>11</v>
      </c>
      <c r="Q145" s="21" t="s">
        <v>11</v>
      </c>
      <c r="R145" s="118" t="s">
        <v>148</v>
      </c>
      <c r="S145" s="121" t="s">
        <v>34</v>
      </c>
      <c r="T145" s="25">
        <f>T146+T147</f>
        <v>10000</v>
      </c>
      <c r="U145" s="60"/>
      <c r="V145" s="25"/>
      <c r="W145" s="25"/>
      <c r="X145" s="25"/>
      <c r="Y145" s="25"/>
      <c r="Z145" s="25">
        <f t="shared" si="15"/>
        <v>10000</v>
      </c>
      <c r="AA145" s="23">
        <v>2021</v>
      </c>
      <c r="AB145" s="83"/>
      <c r="AC145" s="43"/>
    </row>
    <row r="146" spans="1:31" ht="27.6" customHeight="1" x14ac:dyDescent="0.25">
      <c r="A146" s="21" t="s">
        <v>11</v>
      </c>
      <c r="B146" s="21" t="s">
        <v>12</v>
      </c>
      <c r="C146" s="21" t="s">
        <v>13</v>
      </c>
      <c r="D146" s="21" t="s">
        <v>11</v>
      </c>
      <c r="E146" s="21" t="s">
        <v>21</v>
      </c>
      <c r="F146" s="21" t="s">
        <v>11</v>
      </c>
      <c r="G146" s="21" t="s">
        <v>20</v>
      </c>
      <c r="H146" s="21" t="s">
        <v>11</v>
      </c>
      <c r="I146" s="21" t="s">
        <v>19</v>
      </c>
      <c r="J146" s="21" t="s">
        <v>12</v>
      </c>
      <c r="K146" s="21" t="s">
        <v>11</v>
      </c>
      <c r="L146" s="21" t="s">
        <v>13</v>
      </c>
      <c r="M146" s="21" t="s">
        <v>41</v>
      </c>
      <c r="N146" s="21" t="s">
        <v>11</v>
      </c>
      <c r="O146" s="21" t="s">
        <v>19</v>
      </c>
      <c r="P146" s="21" t="s">
        <v>18</v>
      </c>
      <c r="Q146" s="21" t="s">
        <v>12</v>
      </c>
      <c r="R146" s="119"/>
      <c r="S146" s="122"/>
      <c r="T146" s="24">
        <v>2000</v>
      </c>
      <c r="U146" s="56"/>
      <c r="V146" s="24"/>
      <c r="W146" s="24"/>
      <c r="X146" s="24"/>
      <c r="Y146" s="24"/>
      <c r="Z146" s="25">
        <f t="shared" si="15"/>
        <v>2000</v>
      </c>
      <c r="AA146" s="23">
        <v>2021</v>
      </c>
      <c r="AB146" s="83"/>
    </row>
    <row r="147" spans="1:31" ht="27.6" customHeight="1" x14ac:dyDescent="0.25">
      <c r="A147" s="21" t="s">
        <v>11</v>
      </c>
      <c r="B147" s="21" t="s">
        <v>12</v>
      </c>
      <c r="C147" s="21" t="s">
        <v>13</v>
      </c>
      <c r="D147" s="21" t="s">
        <v>11</v>
      </c>
      <c r="E147" s="21" t="s">
        <v>21</v>
      </c>
      <c r="F147" s="21" t="s">
        <v>11</v>
      </c>
      <c r="G147" s="21" t="s">
        <v>20</v>
      </c>
      <c r="H147" s="21" t="s">
        <v>11</v>
      </c>
      <c r="I147" s="21" t="s">
        <v>19</v>
      </c>
      <c r="J147" s="21" t="s">
        <v>12</v>
      </c>
      <c r="K147" s="21" t="s">
        <v>11</v>
      </c>
      <c r="L147" s="21" t="s">
        <v>13</v>
      </c>
      <c r="M147" s="21" t="s">
        <v>12</v>
      </c>
      <c r="N147" s="21" t="s">
        <v>11</v>
      </c>
      <c r="O147" s="21" t="s">
        <v>19</v>
      </c>
      <c r="P147" s="21" t="s">
        <v>18</v>
      </c>
      <c r="Q147" s="21" t="s">
        <v>12</v>
      </c>
      <c r="R147" s="120"/>
      <c r="S147" s="123"/>
      <c r="T147" s="24">
        <v>8000</v>
      </c>
      <c r="U147" s="56"/>
      <c r="V147" s="24"/>
      <c r="W147" s="24"/>
      <c r="X147" s="24"/>
      <c r="Y147" s="24"/>
      <c r="Z147" s="25">
        <f t="shared" si="15"/>
        <v>8000</v>
      </c>
      <c r="AA147" s="23">
        <v>2021</v>
      </c>
      <c r="AB147" s="83"/>
    </row>
    <row r="148" spans="1:31" ht="30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7" t="s">
        <v>66</v>
      </c>
      <c r="S148" s="6" t="s">
        <v>40</v>
      </c>
      <c r="T148" s="61">
        <v>2.573</v>
      </c>
      <c r="U148" s="115"/>
      <c r="V148" s="61"/>
      <c r="W148" s="61"/>
      <c r="X148" s="61"/>
      <c r="Y148" s="61"/>
      <c r="Z148" s="62">
        <f t="shared" si="15"/>
        <v>2.573</v>
      </c>
      <c r="AA148" s="6">
        <v>2021</v>
      </c>
      <c r="AB148" s="82"/>
    </row>
    <row r="149" spans="1:31" ht="27.6" customHeight="1" x14ac:dyDescent="0.25">
      <c r="A149" s="21" t="s">
        <v>11</v>
      </c>
      <c r="B149" s="21" t="s">
        <v>12</v>
      </c>
      <c r="C149" s="21" t="s">
        <v>13</v>
      </c>
      <c r="D149" s="21" t="s">
        <v>11</v>
      </c>
      <c r="E149" s="21" t="s">
        <v>21</v>
      </c>
      <c r="F149" s="21" t="s">
        <v>11</v>
      </c>
      <c r="G149" s="21" t="s">
        <v>20</v>
      </c>
      <c r="H149" s="21" t="s">
        <v>11</v>
      </c>
      <c r="I149" s="21" t="s">
        <v>19</v>
      </c>
      <c r="J149" s="21" t="s">
        <v>12</v>
      </c>
      <c r="K149" s="21" t="s">
        <v>11</v>
      </c>
      <c r="L149" s="21" t="s">
        <v>13</v>
      </c>
      <c r="M149" s="21" t="s">
        <v>11</v>
      </c>
      <c r="N149" s="21" t="s">
        <v>11</v>
      </c>
      <c r="O149" s="21" t="s">
        <v>11</v>
      </c>
      <c r="P149" s="21" t="s">
        <v>11</v>
      </c>
      <c r="Q149" s="21" t="s">
        <v>11</v>
      </c>
      <c r="R149" s="118" t="s">
        <v>159</v>
      </c>
      <c r="S149" s="121" t="s">
        <v>34</v>
      </c>
      <c r="T149" s="25">
        <f>T150+T151</f>
        <v>6760.2</v>
      </c>
      <c r="U149" s="60"/>
      <c r="V149" s="25"/>
      <c r="W149" s="25"/>
      <c r="X149" s="25"/>
      <c r="Y149" s="25"/>
      <c r="Z149" s="25">
        <f t="shared" ref="Z149:Z153" si="16">T149+U149+V149+W149+X149+Y149</f>
        <v>6760.2</v>
      </c>
      <c r="AA149" s="23">
        <v>2021</v>
      </c>
      <c r="AB149" s="83"/>
      <c r="AC149" s="43"/>
    </row>
    <row r="150" spans="1:31" ht="27.6" customHeight="1" x14ac:dyDescent="0.25">
      <c r="A150" s="21" t="s">
        <v>11</v>
      </c>
      <c r="B150" s="21" t="s">
        <v>12</v>
      </c>
      <c r="C150" s="21" t="s">
        <v>13</v>
      </c>
      <c r="D150" s="21" t="s">
        <v>11</v>
      </c>
      <c r="E150" s="21" t="s">
        <v>21</v>
      </c>
      <c r="F150" s="21" t="s">
        <v>11</v>
      </c>
      <c r="G150" s="21" t="s">
        <v>20</v>
      </c>
      <c r="H150" s="21" t="s">
        <v>11</v>
      </c>
      <c r="I150" s="21" t="s">
        <v>19</v>
      </c>
      <c r="J150" s="21" t="s">
        <v>12</v>
      </c>
      <c r="K150" s="21" t="s">
        <v>11</v>
      </c>
      <c r="L150" s="21" t="s">
        <v>13</v>
      </c>
      <c r="M150" s="21" t="s">
        <v>41</v>
      </c>
      <c r="N150" s="21" t="s">
        <v>11</v>
      </c>
      <c r="O150" s="21" t="s">
        <v>19</v>
      </c>
      <c r="P150" s="21" t="s">
        <v>18</v>
      </c>
      <c r="Q150" s="21" t="s">
        <v>12</v>
      </c>
      <c r="R150" s="119"/>
      <c r="S150" s="122"/>
      <c r="T150" s="24">
        <f>1690.1-1690.1</f>
        <v>0</v>
      </c>
      <c r="U150" s="56"/>
      <c r="V150" s="24"/>
      <c r="W150" s="24"/>
      <c r="X150" s="24"/>
      <c r="Y150" s="24"/>
      <c r="Z150" s="25">
        <f t="shared" si="16"/>
        <v>0</v>
      </c>
      <c r="AA150" s="23">
        <v>2021</v>
      </c>
      <c r="AB150" s="83"/>
    </row>
    <row r="151" spans="1:31" ht="27.6" customHeight="1" x14ac:dyDescent="0.25">
      <c r="A151" s="21" t="s">
        <v>11</v>
      </c>
      <c r="B151" s="21" t="s">
        <v>12</v>
      </c>
      <c r="C151" s="21" t="s">
        <v>13</v>
      </c>
      <c r="D151" s="21" t="s">
        <v>11</v>
      </c>
      <c r="E151" s="21" t="s">
        <v>21</v>
      </c>
      <c r="F151" s="21" t="s">
        <v>11</v>
      </c>
      <c r="G151" s="21" t="s">
        <v>20</v>
      </c>
      <c r="H151" s="21" t="s">
        <v>11</v>
      </c>
      <c r="I151" s="21" t="s">
        <v>19</v>
      </c>
      <c r="J151" s="21" t="s">
        <v>12</v>
      </c>
      <c r="K151" s="21" t="s">
        <v>11</v>
      </c>
      <c r="L151" s="21" t="s">
        <v>13</v>
      </c>
      <c r="M151" s="21" t="s">
        <v>12</v>
      </c>
      <c r="N151" s="21" t="s">
        <v>11</v>
      </c>
      <c r="O151" s="21" t="s">
        <v>19</v>
      </c>
      <c r="P151" s="21" t="s">
        <v>18</v>
      </c>
      <c r="Q151" s="21" t="s">
        <v>12</v>
      </c>
      <c r="R151" s="120"/>
      <c r="S151" s="123"/>
      <c r="T151" s="24">
        <v>6760.2</v>
      </c>
      <c r="U151" s="56"/>
      <c r="V151" s="24"/>
      <c r="W151" s="24"/>
      <c r="X151" s="24"/>
      <c r="Y151" s="24"/>
      <c r="Z151" s="25">
        <f t="shared" si="16"/>
        <v>6760.2</v>
      </c>
      <c r="AA151" s="23">
        <v>2021</v>
      </c>
      <c r="AB151" s="83"/>
    </row>
    <row r="152" spans="1:31" ht="30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7" t="s">
        <v>126</v>
      </c>
      <c r="S152" s="6" t="s">
        <v>2</v>
      </c>
      <c r="T152" s="61">
        <v>0.24199999999999999</v>
      </c>
      <c r="U152" s="115"/>
      <c r="V152" s="61"/>
      <c r="W152" s="61"/>
      <c r="X152" s="61"/>
      <c r="Y152" s="61"/>
      <c r="Z152" s="62">
        <f t="shared" si="16"/>
        <v>0.24199999999999999</v>
      </c>
      <c r="AA152" s="6">
        <v>2021</v>
      </c>
      <c r="AB152" s="82"/>
    </row>
    <row r="153" spans="1:31" ht="30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7" t="s">
        <v>142</v>
      </c>
      <c r="S153" s="6" t="s">
        <v>40</v>
      </c>
      <c r="T153" s="61">
        <v>0.48399999999999999</v>
      </c>
      <c r="U153" s="115"/>
      <c r="V153" s="61"/>
      <c r="W153" s="61"/>
      <c r="X153" s="61"/>
      <c r="Y153" s="61"/>
      <c r="Z153" s="62">
        <f t="shared" si="16"/>
        <v>0.48399999999999999</v>
      </c>
      <c r="AA153" s="6">
        <v>2021</v>
      </c>
      <c r="AB153" s="82"/>
    </row>
    <row r="154" spans="1:31" ht="27.6" customHeight="1" x14ac:dyDescent="0.25">
      <c r="A154" s="21" t="s">
        <v>11</v>
      </c>
      <c r="B154" s="21" t="s">
        <v>12</v>
      </c>
      <c r="C154" s="21" t="s">
        <v>13</v>
      </c>
      <c r="D154" s="21" t="s">
        <v>11</v>
      </c>
      <c r="E154" s="21" t="s">
        <v>21</v>
      </c>
      <c r="F154" s="21" t="s">
        <v>11</v>
      </c>
      <c r="G154" s="21" t="s">
        <v>20</v>
      </c>
      <c r="H154" s="21" t="s">
        <v>11</v>
      </c>
      <c r="I154" s="21" t="s">
        <v>19</v>
      </c>
      <c r="J154" s="21" t="s">
        <v>12</v>
      </c>
      <c r="K154" s="21" t="s">
        <v>11</v>
      </c>
      <c r="L154" s="21" t="s">
        <v>13</v>
      </c>
      <c r="M154" s="21" t="s">
        <v>11</v>
      </c>
      <c r="N154" s="21" t="s">
        <v>11</v>
      </c>
      <c r="O154" s="21" t="s">
        <v>11</v>
      </c>
      <c r="P154" s="21" t="s">
        <v>11</v>
      </c>
      <c r="Q154" s="21" t="s">
        <v>11</v>
      </c>
      <c r="R154" s="118" t="s">
        <v>167</v>
      </c>
      <c r="S154" s="121" t="s">
        <v>34</v>
      </c>
      <c r="T154" s="25">
        <f>T155+T156</f>
        <v>33611.9</v>
      </c>
      <c r="U154" s="60"/>
      <c r="V154" s="25"/>
      <c r="W154" s="25"/>
      <c r="X154" s="25"/>
      <c r="Y154" s="25"/>
      <c r="Z154" s="25">
        <f t="shared" ref="Z154:Z158" si="17">T154+U154+V154+W154+X154+Y154</f>
        <v>33611.9</v>
      </c>
      <c r="AA154" s="23">
        <v>2021</v>
      </c>
      <c r="AB154" s="83"/>
      <c r="AC154" s="43"/>
    </row>
    <row r="155" spans="1:31" ht="27.6" customHeight="1" x14ac:dyDescent="0.25">
      <c r="A155" s="21" t="s">
        <v>11</v>
      </c>
      <c r="B155" s="21" t="s">
        <v>12</v>
      </c>
      <c r="C155" s="21" t="s">
        <v>13</v>
      </c>
      <c r="D155" s="21" t="s">
        <v>11</v>
      </c>
      <c r="E155" s="21" t="s">
        <v>21</v>
      </c>
      <c r="F155" s="21" t="s">
        <v>11</v>
      </c>
      <c r="G155" s="21" t="s">
        <v>20</v>
      </c>
      <c r="H155" s="21" t="s">
        <v>11</v>
      </c>
      <c r="I155" s="21" t="s">
        <v>19</v>
      </c>
      <c r="J155" s="21" t="s">
        <v>12</v>
      </c>
      <c r="K155" s="21" t="s">
        <v>11</v>
      </c>
      <c r="L155" s="21" t="s">
        <v>13</v>
      </c>
      <c r="M155" s="21" t="s">
        <v>41</v>
      </c>
      <c r="N155" s="21" t="s">
        <v>11</v>
      </c>
      <c r="O155" s="21" t="s">
        <v>19</v>
      </c>
      <c r="P155" s="21" t="s">
        <v>18</v>
      </c>
      <c r="Q155" s="21" t="s">
        <v>12</v>
      </c>
      <c r="R155" s="119"/>
      <c r="S155" s="122"/>
      <c r="T155" s="24">
        <f>7410.7-3441.6</f>
        <v>3969.1</v>
      </c>
      <c r="U155" s="56"/>
      <c r="V155" s="24"/>
      <c r="W155" s="24"/>
      <c r="X155" s="24"/>
      <c r="Y155" s="24"/>
      <c r="Z155" s="25">
        <f t="shared" si="17"/>
        <v>3969.1</v>
      </c>
      <c r="AA155" s="23">
        <v>2021</v>
      </c>
      <c r="AB155" s="83"/>
    </row>
    <row r="156" spans="1:31" ht="27.6" customHeight="1" x14ac:dyDescent="0.25">
      <c r="A156" s="21" t="s">
        <v>11</v>
      </c>
      <c r="B156" s="21" t="s">
        <v>12</v>
      </c>
      <c r="C156" s="21" t="s">
        <v>13</v>
      </c>
      <c r="D156" s="21" t="s">
        <v>11</v>
      </c>
      <c r="E156" s="21" t="s">
        <v>21</v>
      </c>
      <c r="F156" s="21" t="s">
        <v>11</v>
      </c>
      <c r="G156" s="21" t="s">
        <v>20</v>
      </c>
      <c r="H156" s="21" t="s">
        <v>11</v>
      </c>
      <c r="I156" s="21" t="s">
        <v>19</v>
      </c>
      <c r="J156" s="21" t="s">
        <v>12</v>
      </c>
      <c r="K156" s="21" t="s">
        <v>11</v>
      </c>
      <c r="L156" s="21" t="s">
        <v>13</v>
      </c>
      <c r="M156" s="21" t="s">
        <v>12</v>
      </c>
      <c r="N156" s="21" t="s">
        <v>11</v>
      </c>
      <c r="O156" s="21" t="s">
        <v>19</v>
      </c>
      <c r="P156" s="21" t="s">
        <v>18</v>
      </c>
      <c r="Q156" s="21" t="s">
        <v>12</v>
      </c>
      <c r="R156" s="120"/>
      <c r="S156" s="123"/>
      <c r="T156" s="24">
        <v>29642.799999999999</v>
      </c>
      <c r="U156" s="56"/>
      <c r="V156" s="24"/>
      <c r="W156" s="24"/>
      <c r="X156" s="24"/>
      <c r="Y156" s="24"/>
      <c r="Z156" s="25">
        <f t="shared" si="17"/>
        <v>29642.799999999999</v>
      </c>
      <c r="AA156" s="23">
        <v>2021</v>
      </c>
      <c r="AB156" s="83"/>
    </row>
    <row r="157" spans="1:31" ht="30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7" t="s">
        <v>126</v>
      </c>
      <c r="S157" s="6" t="s">
        <v>2</v>
      </c>
      <c r="T157" s="61">
        <v>0.32400000000000001</v>
      </c>
      <c r="U157" s="115"/>
      <c r="V157" s="61"/>
      <c r="W157" s="61"/>
      <c r="X157" s="61"/>
      <c r="Y157" s="61"/>
      <c r="Z157" s="62">
        <f t="shared" si="17"/>
        <v>0.32400000000000001</v>
      </c>
      <c r="AA157" s="6">
        <v>2021</v>
      </c>
      <c r="AB157" s="82"/>
    </row>
    <row r="158" spans="1:31" ht="30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7" t="s">
        <v>142</v>
      </c>
      <c r="S158" s="6" t="s">
        <v>40</v>
      </c>
      <c r="T158" s="61">
        <v>0.67500000000000004</v>
      </c>
      <c r="U158" s="115"/>
      <c r="V158" s="61"/>
      <c r="W158" s="61"/>
      <c r="X158" s="61"/>
      <c r="Y158" s="61"/>
      <c r="Z158" s="62">
        <f t="shared" si="17"/>
        <v>0.67500000000000004</v>
      </c>
      <c r="AA158" s="6">
        <v>2021</v>
      </c>
      <c r="AB158" s="82"/>
    </row>
    <row r="159" spans="1:31" s="16" customFormat="1" ht="26.45" customHeight="1" x14ac:dyDescent="0.25">
      <c r="A159" s="21" t="s">
        <v>11</v>
      </c>
      <c r="B159" s="21" t="s">
        <v>12</v>
      </c>
      <c r="C159" s="21" t="s">
        <v>13</v>
      </c>
      <c r="D159" s="21" t="s">
        <v>11</v>
      </c>
      <c r="E159" s="21" t="s">
        <v>21</v>
      </c>
      <c r="F159" s="21" t="s">
        <v>11</v>
      </c>
      <c r="G159" s="21" t="s">
        <v>20</v>
      </c>
      <c r="H159" s="21" t="s">
        <v>11</v>
      </c>
      <c r="I159" s="21" t="s">
        <v>19</v>
      </c>
      <c r="J159" s="21" t="s">
        <v>12</v>
      </c>
      <c r="K159" s="21" t="s">
        <v>11</v>
      </c>
      <c r="L159" s="21" t="s">
        <v>13</v>
      </c>
      <c r="M159" s="21" t="s">
        <v>11</v>
      </c>
      <c r="N159" s="21" t="s">
        <v>11</v>
      </c>
      <c r="O159" s="21" t="s">
        <v>11</v>
      </c>
      <c r="P159" s="21" t="s">
        <v>11</v>
      </c>
      <c r="Q159" s="21" t="s">
        <v>11</v>
      </c>
      <c r="R159" s="124" t="s">
        <v>175</v>
      </c>
      <c r="S159" s="121" t="s">
        <v>34</v>
      </c>
      <c r="T159" s="25"/>
      <c r="U159" s="25">
        <f>U160+U161</f>
        <v>29404.9</v>
      </c>
      <c r="V159" s="25"/>
      <c r="W159" s="50"/>
      <c r="X159" s="50"/>
      <c r="Y159" s="25"/>
      <c r="Z159" s="25">
        <f>Z160+Z161</f>
        <v>29404.9</v>
      </c>
      <c r="AA159" s="23">
        <v>2022</v>
      </c>
      <c r="AB159" s="78"/>
      <c r="AC159" s="64"/>
      <c r="AD159" s="65"/>
      <c r="AE159" s="66"/>
    </row>
    <row r="160" spans="1:31" s="16" customFormat="1" ht="26.45" customHeight="1" x14ac:dyDescent="0.25">
      <c r="A160" s="21" t="s">
        <v>11</v>
      </c>
      <c r="B160" s="21" t="s">
        <v>12</v>
      </c>
      <c r="C160" s="21" t="s">
        <v>13</v>
      </c>
      <c r="D160" s="21" t="s">
        <v>11</v>
      </c>
      <c r="E160" s="21" t="s">
        <v>21</v>
      </c>
      <c r="F160" s="21" t="s">
        <v>11</v>
      </c>
      <c r="G160" s="21" t="s">
        <v>20</v>
      </c>
      <c r="H160" s="21" t="s">
        <v>11</v>
      </c>
      <c r="I160" s="21" t="s">
        <v>19</v>
      </c>
      <c r="J160" s="21" t="s">
        <v>12</v>
      </c>
      <c r="K160" s="21" t="s">
        <v>11</v>
      </c>
      <c r="L160" s="21" t="s">
        <v>13</v>
      </c>
      <c r="M160" s="21" t="s">
        <v>41</v>
      </c>
      <c r="N160" s="21" t="s">
        <v>11</v>
      </c>
      <c r="O160" s="21" t="s">
        <v>19</v>
      </c>
      <c r="P160" s="21" t="s">
        <v>18</v>
      </c>
      <c r="Q160" s="21" t="s">
        <v>12</v>
      </c>
      <c r="R160" s="125"/>
      <c r="S160" s="122"/>
      <c r="T160" s="25"/>
      <c r="U160" s="24">
        <f>6062.9-181.9</f>
        <v>5881</v>
      </c>
      <c r="V160" s="24"/>
      <c r="W160" s="24"/>
      <c r="X160" s="24"/>
      <c r="Y160" s="25"/>
      <c r="Z160" s="25">
        <f>U160+V160</f>
        <v>5881</v>
      </c>
      <c r="AA160" s="23">
        <v>2022</v>
      </c>
      <c r="AB160" s="78"/>
      <c r="AC160" s="64"/>
      <c r="AD160" s="65"/>
      <c r="AE160" s="66"/>
    </row>
    <row r="161" spans="1:31" s="16" customFormat="1" ht="27" customHeight="1" x14ac:dyDescent="0.25">
      <c r="A161" s="21" t="s">
        <v>11</v>
      </c>
      <c r="B161" s="21" t="s">
        <v>12</v>
      </c>
      <c r="C161" s="21" t="s">
        <v>13</v>
      </c>
      <c r="D161" s="21" t="s">
        <v>11</v>
      </c>
      <c r="E161" s="21" t="s">
        <v>21</v>
      </c>
      <c r="F161" s="21" t="s">
        <v>11</v>
      </c>
      <c r="G161" s="21" t="s">
        <v>20</v>
      </c>
      <c r="H161" s="21" t="s">
        <v>11</v>
      </c>
      <c r="I161" s="21" t="s">
        <v>19</v>
      </c>
      <c r="J161" s="21" t="s">
        <v>12</v>
      </c>
      <c r="K161" s="21" t="s">
        <v>11</v>
      </c>
      <c r="L161" s="21" t="s">
        <v>13</v>
      </c>
      <c r="M161" s="21" t="s">
        <v>12</v>
      </c>
      <c r="N161" s="21" t="s">
        <v>11</v>
      </c>
      <c r="O161" s="21" t="s">
        <v>19</v>
      </c>
      <c r="P161" s="21" t="s">
        <v>18</v>
      </c>
      <c r="Q161" s="21" t="s">
        <v>12</v>
      </c>
      <c r="R161" s="126"/>
      <c r="S161" s="123"/>
      <c r="T161" s="25"/>
      <c r="U161" s="24">
        <f>24251.4-727.5</f>
        <v>23523.9</v>
      </c>
      <c r="V161" s="50"/>
      <c r="W161" s="50"/>
      <c r="X161" s="50"/>
      <c r="Y161" s="25"/>
      <c r="Z161" s="25">
        <f>U161+V161</f>
        <v>23523.9</v>
      </c>
      <c r="AA161" s="23">
        <v>2022</v>
      </c>
      <c r="AB161" s="78"/>
      <c r="AC161" s="64"/>
      <c r="AD161" s="65"/>
      <c r="AE161" s="66"/>
    </row>
    <row r="162" spans="1:31" ht="30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7" t="s">
        <v>66</v>
      </c>
      <c r="S162" s="6" t="s">
        <v>40</v>
      </c>
      <c r="T162" s="61"/>
      <c r="U162" s="61">
        <v>3.0179999999999998</v>
      </c>
      <c r="V162" s="61"/>
      <c r="W162" s="61"/>
      <c r="X162" s="61"/>
      <c r="Y162" s="61"/>
      <c r="Z162" s="62">
        <f>U162</f>
        <v>3.0179999999999998</v>
      </c>
      <c r="AA162" s="6">
        <v>2022</v>
      </c>
      <c r="AB162" s="82"/>
    </row>
    <row r="163" spans="1:31" s="16" customFormat="1" ht="26.45" customHeight="1" x14ac:dyDescent="0.25">
      <c r="A163" s="21" t="s">
        <v>11</v>
      </c>
      <c r="B163" s="21" t="s">
        <v>12</v>
      </c>
      <c r="C163" s="21" t="s">
        <v>13</v>
      </c>
      <c r="D163" s="21" t="s">
        <v>11</v>
      </c>
      <c r="E163" s="21" t="s">
        <v>21</v>
      </c>
      <c r="F163" s="21" t="s">
        <v>11</v>
      </c>
      <c r="G163" s="21" t="s">
        <v>20</v>
      </c>
      <c r="H163" s="21" t="s">
        <v>11</v>
      </c>
      <c r="I163" s="21" t="s">
        <v>19</v>
      </c>
      <c r="J163" s="21" t="s">
        <v>12</v>
      </c>
      <c r="K163" s="21" t="s">
        <v>11</v>
      </c>
      <c r="L163" s="21" t="s">
        <v>13</v>
      </c>
      <c r="M163" s="21" t="s">
        <v>11</v>
      </c>
      <c r="N163" s="21" t="s">
        <v>11</v>
      </c>
      <c r="O163" s="21" t="s">
        <v>11</v>
      </c>
      <c r="P163" s="21" t="s">
        <v>11</v>
      </c>
      <c r="Q163" s="21" t="s">
        <v>11</v>
      </c>
      <c r="R163" s="124" t="s">
        <v>176</v>
      </c>
      <c r="S163" s="121" t="s">
        <v>34</v>
      </c>
      <c r="T163" s="25"/>
      <c r="U163" s="25">
        <f>U164+U165</f>
        <v>18539.3</v>
      </c>
      <c r="V163" s="25"/>
      <c r="W163" s="50"/>
      <c r="X163" s="50"/>
      <c r="Y163" s="25"/>
      <c r="Z163" s="25">
        <f>Z164+Z165</f>
        <v>18539.3</v>
      </c>
      <c r="AA163" s="23">
        <v>2022</v>
      </c>
      <c r="AB163" s="78"/>
      <c r="AC163" s="64"/>
      <c r="AD163" s="65"/>
      <c r="AE163" s="66"/>
    </row>
    <row r="164" spans="1:31" s="16" customFormat="1" ht="26.45" customHeight="1" x14ac:dyDescent="0.25">
      <c r="A164" s="21" t="s">
        <v>11</v>
      </c>
      <c r="B164" s="21" t="s">
        <v>12</v>
      </c>
      <c r="C164" s="21" t="s">
        <v>13</v>
      </c>
      <c r="D164" s="21" t="s">
        <v>11</v>
      </c>
      <c r="E164" s="21" t="s">
        <v>21</v>
      </c>
      <c r="F164" s="21" t="s">
        <v>11</v>
      </c>
      <c r="G164" s="21" t="s">
        <v>20</v>
      </c>
      <c r="H164" s="21" t="s">
        <v>11</v>
      </c>
      <c r="I164" s="21" t="s">
        <v>19</v>
      </c>
      <c r="J164" s="21" t="s">
        <v>12</v>
      </c>
      <c r="K164" s="21" t="s">
        <v>11</v>
      </c>
      <c r="L164" s="21" t="s">
        <v>13</v>
      </c>
      <c r="M164" s="21" t="s">
        <v>41</v>
      </c>
      <c r="N164" s="21" t="s">
        <v>11</v>
      </c>
      <c r="O164" s="21" t="s">
        <v>19</v>
      </c>
      <c r="P164" s="21" t="s">
        <v>18</v>
      </c>
      <c r="Q164" s="21" t="s">
        <v>12</v>
      </c>
      <c r="R164" s="125"/>
      <c r="S164" s="122"/>
      <c r="T164" s="25"/>
      <c r="U164" s="24">
        <f>3822.6-114.7</f>
        <v>3707.9</v>
      </c>
      <c r="V164" s="24"/>
      <c r="W164" s="24"/>
      <c r="X164" s="24"/>
      <c r="Y164" s="25"/>
      <c r="Z164" s="25">
        <f>U164+V164</f>
        <v>3707.9</v>
      </c>
      <c r="AA164" s="23">
        <v>2022</v>
      </c>
      <c r="AB164" s="78"/>
      <c r="AC164" s="64"/>
      <c r="AD164" s="65"/>
      <c r="AE164" s="66"/>
    </row>
    <row r="165" spans="1:31" s="16" customFormat="1" ht="27" customHeight="1" x14ac:dyDescent="0.25">
      <c r="A165" s="21" t="s">
        <v>11</v>
      </c>
      <c r="B165" s="21" t="s">
        <v>12</v>
      </c>
      <c r="C165" s="21" t="s">
        <v>13</v>
      </c>
      <c r="D165" s="21" t="s">
        <v>11</v>
      </c>
      <c r="E165" s="21" t="s">
        <v>21</v>
      </c>
      <c r="F165" s="21" t="s">
        <v>11</v>
      </c>
      <c r="G165" s="21" t="s">
        <v>20</v>
      </c>
      <c r="H165" s="21" t="s">
        <v>11</v>
      </c>
      <c r="I165" s="21" t="s">
        <v>19</v>
      </c>
      <c r="J165" s="21" t="s">
        <v>12</v>
      </c>
      <c r="K165" s="21" t="s">
        <v>11</v>
      </c>
      <c r="L165" s="21" t="s">
        <v>13</v>
      </c>
      <c r="M165" s="21" t="s">
        <v>12</v>
      </c>
      <c r="N165" s="21" t="s">
        <v>11</v>
      </c>
      <c r="O165" s="21" t="s">
        <v>19</v>
      </c>
      <c r="P165" s="21" t="s">
        <v>18</v>
      </c>
      <c r="Q165" s="21" t="s">
        <v>12</v>
      </c>
      <c r="R165" s="126"/>
      <c r="S165" s="123"/>
      <c r="T165" s="25"/>
      <c r="U165" s="24">
        <f>15290.1-458.7</f>
        <v>14831.4</v>
      </c>
      <c r="V165" s="50"/>
      <c r="W165" s="50"/>
      <c r="X165" s="50"/>
      <c r="Y165" s="25"/>
      <c r="Z165" s="25">
        <f>U165+V165</f>
        <v>14831.4</v>
      </c>
      <c r="AA165" s="23">
        <v>2022</v>
      </c>
      <c r="AB165" s="78"/>
      <c r="AC165" s="64"/>
      <c r="AD165" s="65"/>
      <c r="AE165" s="66"/>
    </row>
    <row r="166" spans="1:31" ht="30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7" t="s">
        <v>66</v>
      </c>
      <c r="S166" s="6" t="s">
        <v>40</v>
      </c>
      <c r="T166" s="61"/>
      <c r="U166" s="61">
        <v>1.877</v>
      </c>
      <c r="V166" s="61"/>
      <c r="W166" s="61"/>
      <c r="X166" s="61"/>
      <c r="Y166" s="61"/>
      <c r="Z166" s="62">
        <f>U166</f>
        <v>1.877</v>
      </c>
      <c r="AA166" s="6">
        <v>2022</v>
      </c>
      <c r="AB166" s="82"/>
    </row>
    <row r="167" spans="1:31" s="16" customFormat="1" ht="26.45" customHeight="1" x14ac:dyDescent="0.25">
      <c r="A167" s="21" t="s">
        <v>11</v>
      </c>
      <c r="B167" s="21" t="s">
        <v>12</v>
      </c>
      <c r="C167" s="21" t="s">
        <v>13</v>
      </c>
      <c r="D167" s="21" t="s">
        <v>11</v>
      </c>
      <c r="E167" s="21" t="s">
        <v>21</v>
      </c>
      <c r="F167" s="21" t="s">
        <v>11</v>
      </c>
      <c r="G167" s="21" t="s">
        <v>20</v>
      </c>
      <c r="H167" s="21" t="s">
        <v>11</v>
      </c>
      <c r="I167" s="21" t="s">
        <v>19</v>
      </c>
      <c r="J167" s="21" t="s">
        <v>12</v>
      </c>
      <c r="K167" s="21" t="s">
        <v>11</v>
      </c>
      <c r="L167" s="21" t="s">
        <v>13</v>
      </c>
      <c r="M167" s="21" t="s">
        <v>11</v>
      </c>
      <c r="N167" s="21" t="s">
        <v>11</v>
      </c>
      <c r="O167" s="21" t="s">
        <v>11</v>
      </c>
      <c r="P167" s="21" t="s">
        <v>11</v>
      </c>
      <c r="Q167" s="21" t="s">
        <v>11</v>
      </c>
      <c r="R167" s="124" t="s">
        <v>177</v>
      </c>
      <c r="S167" s="121" t="s">
        <v>34</v>
      </c>
      <c r="T167" s="25"/>
      <c r="U167" s="25">
        <f>U168+U169</f>
        <v>17978.5</v>
      </c>
      <c r="V167" s="25"/>
      <c r="W167" s="50"/>
      <c r="X167" s="50"/>
      <c r="Y167" s="25"/>
      <c r="Z167" s="25">
        <f>Z168+Z169</f>
        <v>17978.5</v>
      </c>
      <c r="AA167" s="23">
        <v>2022</v>
      </c>
      <c r="AB167" s="78"/>
      <c r="AC167" s="64"/>
      <c r="AD167" s="65"/>
      <c r="AE167" s="66"/>
    </row>
    <row r="168" spans="1:31" s="16" customFormat="1" ht="26.45" customHeight="1" x14ac:dyDescent="0.25">
      <c r="A168" s="21" t="s">
        <v>11</v>
      </c>
      <c r="B168" s="21" t="s">
        <v>12</v>
      </c>
      <c r="C168" s="21" t="s">
        <v>13</v>
      </c>
      <c r="D168" s="21" t="s">
        <v>11</v>
      </c>
      <c r="E168" s="21" t="s">
        <v>21</v>
      </c>
      <c r="F168" s="21" t="s">
        <v>11</v>
      </c>
      <c r="G168" s="21" t="s">
        <v>20</v>
      </c>
      <c r="H168" s="21" t="s">
        <v>11</v>
      </c>
      <c r="I168" s="21" t="s">
        <v>19</v>
      </c>
      <c r="J168" s="21" t="s">
        <v>12</v>
      </c>
      <c r="K168" s="21" t="s">
        <v>11</v>
      </c>
      <c r="L168" s="21" t="s">
        <v>13</v>
      </c>
      <c r="M168" s="21" t="s">
        <v>41</v>
      </c>
      <c r="N168" s="21" t="s">
        <v>11</v>
      </c>
      <c r="O168" s="21" t="s">
        <v>19</v>
      </c>
      <c r="P168" s="21" t="s">
        <v>18</v>
      </c>
      <c r="Q168" s="21" t="s">
        <v>12</v>
      </c>
      <c r="R168" s="125"/>
      <c r="S168" s="122"/>
      <c r="T168" s="25"/>
      <c r="U168" s="24">
        <f>4025-429.3</f>
        <v>3595.7</v>
      </c>
      <c r="V168" s="24"/>
      <c r="W168" s="24"/>
      <c r="X168" s="24"/>
      <c r="Y168" s="25"/>
      <c r="Z168" s="25">
        <f>U168+V168</f>
        <v>3595.7</v>
      </c>
      <c r="AA168" s="23">
        <v>2022</v>
      </c>
      <c r="AB168" s="78"/>
      <c r="AC168" s="64"/>
      <c r="AD168" s="65"/>
      <c r="AE168" s="66"/>
    </row>
    <row r="169" spans="1:31" s="16" customFormat="1" ht="27" customHeight="1" x14ac:dyDescent="0.25">
      <c r="A169" s="21" t="s">
        <v>11</v>
      </c>
      <c r="B169" s="21" t="s">
        <v>12</v>
      </c>
      <c r="C169" s="21" t="s">
        <v>13</v>
      </c>
      <c r="D169" s="21" t="s">
        <v>11</v>
      </c>
      <c r="E169" s="21" t="s">
        <v>21</v>
      </c>
      <c r="F169" s="21" t="s">
        <v>11</v>
      </c>
      <c r="G169" s="21" t="s">
        <v>20</v>
      </c>
      <c r="H169" s="21" t="s">
        <v>11</v>
      </c>
      <c r="I169" s="21" t="s">
        <v>19</v>
      </c>
      <c r="J169" s="21" t="s">
        <v>12</v>
      </c>
      <c r="K169" s="21" t="s">
        <v>11</v>
      </c>
      <c r="L169" s="21" t="s">
        <v>13</v>
      </c>
      <c r="M169" s="21" t="s">
        <v>12</v>
      </c>
      <c r="N169" s="21" t="s">
        <v>11</v>
      </c>
      <c r="O169" s="21" t="s">
        <v>19</v>
      </c>
      <c r="P169" s="21" t="s">
        <v>18</v>
      </c>
      <c r="Q169" s="21" t="s">
        <v>12</v>
      </c>
      <c r="R169" s="126"/>
      <c r="S169" s="123"/>
      <c r="T169" s="25"/>
      <c r="U169" s="24">
        <f>16100.6-1645.6-72.2</f>
        <v>14382.8</v>
      </c>
      <c r="V169" s="50"/>
      <c r="W169" s="50"/>
      <c r="X169" s="50"/>
      <c r="Y169" s="25"/>
      <c r="Z169" s="25">
        <f>U169+V169</f>
        <v>14382.8</v>
      </c>
      <c r="AA169" s="23">
        <v>2022</v>
      </c>
      <c r="AB169" s="78"/>
      <c r="AC169" s="64"/>
      <c r="AD169" s="65"/>
      <c r="AE169" s="66"/>
    </row>
    <row r="170" spans="1:31" ht="30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7" t="s">
        <v>66</v>
      </c>
      <c r="S170" s="6" t="s">
        <v>40</v>
      </c>
      <c r="T170" s="61"/>
      <c r="U170" s="61">
        <v>4.2690000000000001</v>
      </c>
      <c r="V170" s="61"/>
      <c r="W170" s="61"/>
      <c r="X170" s="61"/>
      <c r="Y170" s="61"/>
      <c r="Z170" s="62">
        <f>U170</f>
        <v>4.2690000000000001</v>
      </c>
      <c r="AA170" s="6">
        <v>2022</v>
      </c>
      <c r="AB170" s="82"/>
    </row>
    <row r="171" spans="1:31" s="16" customFormat="1" ht="26.45" customHeight="1" x14ac:dyDescent="0.25">
      <c r="A171" s="21" t="s">
        <v>11</v>
      </c>
      <c r="B171" s="21" t="s">
        <v>12</v>
      </c>
      <c r="C171" s="21" t="s">
        <v>13</v>
      </c>
      <c r="D171" s="21" t="s">
        <v>11</v>
      </c>
      <c r="E171" s="21" t="s">
        <v>21</v>
      </c>
      <c r="F171" s="21" t="s">
        <v>11</v>
      </c>
      <c r="G171" s="21" t="s">
        <v>20</v>
      </c>
      <c r="H171" s="21" t="s">
        <v>11</v>
      </c>
      <c r="I171" s="21" t="s">
        <v>19</v>
      </c>
      <c r="J171" s="21" t="s">
        <v>12</v>
      </c>
      <c r="K171" s="21" t="s">
        <v>11</v>
      </c>
      <c r="L171" s="21" t="s">
        <v>13</v>
      </c>
      <c r="M171" s="21" t="s">
        <v>11</v>
      </c>
      <c r="N171" s="21" t="s">
        <v>11</v>
      </c>
      <c r="O171" s="21" t="s">
        <v>11</v>
      </c>
      <c r="P171" s="21" t="s">
        <v>11</v>
      </c>
      <c r="Q171" s="21" t="s">
        <v>11</v>
      </c>
      <c r="R171" s="124" t="s">
        <v>178</v>
      </c>
      <c r="S171" s="121" t="s">
        <v>34</v>
      </c>
      <c r="T171" s="25"/>
      <c r="U171" s="25">
        <f>U172+U173</f>
        <v>10243.400000000001</v>
      </c>
      <c r="V171" s="25"/>
      <c r="W171" s="50"/>
      <c r="X171" s="50"/>
      <c r="Y171" s="25"/>
      <c r="Z171" s="25">
        <f>Z172+Z173</f>
        <v>10243.400000000001</v>
      </c>
      <c r="AA171" s="23">
        <v>2022</v>
      </c>
      <c r="AB171" s="78"/>
      <c r="AC171" s="64"/>
      <c r="AD171" s="65"/>
      <c r="AE171" s="66"/>
    </row>
    <row r="172" spans="1:31" s="16" customFormat="1" ht="26.45" customHeight="1" x14ac:dyDescent="0.25">
      <c r="A172" s="21" t="s">
        <v>11</v>
      </c>
      <c r="B172" s="21" t="s">
        <v>12</v>
      </c>
      <c r="C172" s="21" t="s">
        <v>13</v>
      </c>
      <c r="D172" s="21" t="s">
        <v>11</v>
      </c>
      <c r="E172" s="21" t="s">
        <v>21</v>
      </c>
      <c r="F172" s="21" t="s">
        <v>11</v>
      </c>
      <c r="G172" s="21" t="s">
        <v>20</v>
      </c>
      <c r="H172" s="21" t="s">
        <v>11</v>
      </c>
      <c r="I172" s="21" t="s">
        <v>19</v>
      </c>
      <c r="J172" s="21" t="s">
        <v>12</v>
      </c>
      <c r="K172" s="21" t="s">
        <v>11</v>
      </c>
      <c r="L172" s="21" t="s">
        <v>13</v>
      </c>
      <c r="M172" s="21" t="s">
        <v>41</v>
      </c>
      <c r="N172" s="21" t="s">
        <v>11</v>
      </c>
      <c r="O172" s="21" t="s">
        <v>19</v>
      </c>
      <c r="P172" s="21" t="s">
        <v>18</v>
      </c>
      <c r="Q172" s="21" t="s">
        <v>12</v>
      </c>
      <c r="R172" s="125"/>
      <c r="S172" s="122"/>
      <c r="T172" s="25"/>
      <c r="U172" s="24">
        <f>2658.7-610</f>
        <v>2048.6999999999998</v>
      </c>
      <c r="V172" s="24"/>
      <c r="W172" s="24"/>
      <c r="X172" s="24"/>
      <c r="Y172" s="25"/>
      <c r="Z172" s="25">
        <f>U172+V172</f>
        <v>2048.6999999999998</v>
      </c>
      <c r="AA172" s="23">
        <v>2022</v>
      </c>
      <c r="AB172" s="78"/>
      <c r="AC172" s="64"/>
      <c r="AD172" s="65"/>
      <c r="AE172" s="66"/>
    </row>
    <row r="173" spans="1:31" s="16" customFormat="1" ht="27" customHeight="1" x14ac:dyDescent="0.25">
      <c r="A173" s="21" t="s">
        <v>11</v>
      </c>
      <c r="B173" s="21" t="s">
        <v>12</v>
      </c>
      <c r="C173" s="21" t="s">
        <v>13</v>
      </c>
      <c r="D173" s="21" t="s">
        <v>11</v>
      </c>
      <c r="E173" s="21" t="s">
        <v>21</v>
      </c>
      <c r="F173" s="21" t="s">
        <v>11</v>
      </c>
      <c r="G173" s="21" t="s">
        <v>20</v>
      </c>
      <c r="H173" s="21" t="s">
        <v>11</v>
      </c>
      <c r="I173" s="21" t="s">
        <v>19</v>
      </c>
      <c r="J173" s="21" t="s">
        <v>12</v>
      </c>
      <c r="K173" s="21" t="s">
        <v>11</v>
      </c>
      <c r="L173" s="21" t="s">
        <v>13</v>
      </c>
      <c r="M173" s="21" t="s">
        <v>12</v>
      </c>
      <c r="N173" s="21" t="s">
        <v>11</v>
      </c>
      <c r="O173" s="21" t="s">
        <v>19</v>
      </c>
      <c r="P173" s="21" t="s">
        <v>18</v>
      </c>
      <c r="Q173" s="21" t="s">
        <v>12</v>
      </c>
      <c r="R173" s="126"/>
      <c r="S173" s="123"/>
      <c r="T173" s="25"/>
      <c r="U173" s="24">
        <f>10635-1161.4-1278.9</f>
        <v>8194.7000000000007</v>
      </c>
      <c r="V173" s="50"/>
      <c r="W173" s="50"/>
      <c r="X173" s="50"/>
      <c r="Y173" s="25"/>
      <c r="Z173" s="25">
        <f>U173+V173</f>
        <v>8194.7000000000007</v>
      </c>
      <c r="AA173" s="23">
        <v>2022</v>
      </c>
      <c r="AB173" s="78"/>
      <c r="AC173" s="64"/>
      <c r="AD173" s="65"/>
      <c r="AE173" s="66"/>
    </row>
    <row r="174" spans="1:31" ht="30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7" t="s">
        <v>66</v>
      </c>
      <c r="S174" s="6" t="s">
        <v>40</v>
      </c>
      <c r="T174" s="61"/>
      <c r="U174" s="61">
        <v>2.1749999999999998</v>
      </c>
      <c r="V174" s="61"/>
      <c r="W174" s="61"/>
      <c r="X174" s="61"/>
      <c r="Y174" s="61"/>
      <c r="Z174" s="62">
        <f>U174</f>
        <v>2.1749999999999998</v>
      </c>
      <c r="AA174" s="6">
        <v>2022</v>
      </c>
      <c r="AB174" s="82"/>
    </row>
    <row r="175" spans="1:31" s="16" customFormat="1" ht="31.15" customHeight="1" x14ac:dyDescent="0.25">
      <c r="A175" s="21" t="s">
        <v>11</v>
      </c>
      <c r="B175" s="21" t="s">
        <v>12</v>
      </c>
      <c r="C175" s="21" t="s">
        <v>13</v>
      </c>
      <c r="D175" s="21" t="s">
        <v>11</v>
      </c>
      <c r="E175" s="21" t="s">
        <v>21</v>
      </c>
      <c r="F175" s="21" t="s">
        <v>11</v>
      </c>
      <c r="G175" s="21" t="s">
        <v>20</v>
      </c>
      <c r="H175" s="21" t="s">
        <v>11</v>
      </c>
      <c r="I175" s="21" t="s">
        <v>19</v>
      </c>
      <c r="J175" s="21" t="s">
        <v>12</v>
      </c>
      <c r="K175" s="21" t="s">
        <v>11</v>
      </c>
      <c r="L175" s="21" t="s">
        <v>13</v>
      </c>
      <c r="M175" s="21" t="s">
        <v>11</v>
      </c>
      <c r="N175" s="21" t="s">
        <v>11</v>
      </c>
      <c r="O175" s="21" t="s">
        <v>11</v>
      </c>
      <c r="P175" s="21" t="s">
        <v>11</v>
      </c>
      <c r="Q175" s="21" t="s">
        <v>11</v>
      </c>
      <c r="R175" s="124" t="s">
        <v>179</v>
      </c>
      <c r="S175" s="121" t="s">
        <v>34</v>
      </c>
      <c r="T175" s="25"/>
      <c r="U175" s="25">
        <f>U176+U177</f>
        <v>7681.9999999999991</v>
      </c>
      <c r="V175" s="25"/>
      <c r="W175" s="50"/>
      <c r="X175" s="50"/>
      <c r="Y175" s="25"/>
      <c r="Z175" s="25">
        <f>Z176+Z177</f>
        <v>7681.9999999999991</v>
      </c>
      <c r="AA175" s="23">
        <v>2022</v>
      </c>
      <c r="AB175" s="78"/>
      <c r="AC175" s="64"/>
      <c r="AD175" s="65"/>
      <c r="AE175" s="66"/>
    </row>
    <row r="176" spans="1:31" s="16" customFormat="1" ht="26.45" customHeight="1" x14ac:dyDescent="0.25">
      <c r="A176" s="21" t="s">
        <v>11</v>
      </c>
      <c r="B176" s="21" t="s">
        <v>12</v>
      </c>
      <c r="C176" s="21" t="s">
        <v>13</v>
      </c>
      <c r="D176" s="21" t="s">
        <v>11</v>
      </c>
      <c r="E176" s="21" t="s">
        <v>21</v>
      </c>
      <c r="F176" s="21" t="s">
        <v>11</v>
      </c>
      <c r="G176" s="21" t="s">
        <v>20</v>
      </c>
      <c r="H176" s="21" t="s">
        <v>11</v>
      </c>
      <c r="I176" s="21" t="s">
        <v>19</v>
      </c>
      <c r="J176" s="21" t="s">
        <v>12</v>
      </c>
      <c r="K176" s="21" t="s">
        <v>11</v>
      </c>
      <c r="L176" s="21" t="s">
        <v>13</v>
      </c>
      <c r="M176" s="21" t="s">
        <v>41</v>
      </c>
      <c r="N176" s="21" t="s">
        <v>11</v>
      </c>
      <c r="O176" s="21" t="s">
        <v>19</v>
      </c>
      <c r="P176" s="21" t="s">
        <v>18</v>
      </c>
      <c r="Q176" s="21" t="s">
        <v>12</v>
      </c>
      <c r="R176" s="125"/>
      <c r="S176" s="122"/>
      <c r="T176" s="25"/>
      <c r="U176" s="24">
        <v>1577.7</v>
      </c>
      <c r="V176" s="24"/>
      <c r="W176" s="24"/>
      <c r="X176" s="24"/>
      <c r="Y176" s="25"/>
      <c r="Z176" s="25">
        <f>U176+V176</f>
        <v>1577.7</v>
      </c>
      <c r="AA176" s="23">
        <v>2022</v>
      </c>
      <c r="AB176" s="78"/>
      <c r="AC176" s="64"/>
      <c r="AD176" s="65"/>
      <c r="AE176" s="66"/>
    </row>
    <row r="177" spans="1:31" s="16" customFormat="1" ht="27" customHeight="1" x14ac:dyDescent="0.25">
      <c r="A177" s="21" t="s">
        <v>11</v>
      </c>
      <c r="B177" s="21" t="s">
        <v>12</v>
      </c>
      <c r="C177" s="21" t="s">
        <v>13</v>
      </c>
      <c r="D177" s="21" t="s">
        <v>11</v>
      </c>
      <c r="E177" s="21" t="s">
        <v>21</v>
      </c>
      <c r="F177" s="21" t="s">
        <v>11</v>
      </c>
      <c r="G177" s="21" t="s">
        <v>20</v>
      </c>
      <c r="H177" s="21" t="s">
        <v>11</v>
      </c>
      <c r="I177" s="21" t="s">
        <v>19</v>
      </c>
      <c r="J177" s="21" t="s">
        <v>12</v>
      </c>
      <c r="K177" s="21" t="s">
        <v>11</v>
      </c>
      <c r="L177" s="21" t="s">
        <v>13</v>
      </c>
      <c r="M177" s="21" t="s">
        <v>12</v>
      </c>
      <c r="N177" s="21" t="s">
        <v>11</v>
      </c>
      <c r="O177" s="21" t="s">
        <v>19</v>
      </c>
      <c r="P177" s="21" t="s">
        <v>18</v>
      </c>
      <c r="Q177" s="21" t="s">
        <v>12</v>
      </c>
      <c r="R177" s="126"/>
      <c r="S177" s="123"/>
      <c r="T177" s="25"/>
      <c r="U177" s="24">
        <f>6052.7+963.7-912.1</f>
        <v>6104.2999999999993</v>
      </c>
      <c r="V177" s="50"/>
      <c r="W177" s="50"/>
      <c r="X177" s="50"/>
      <c r="Y177" s="25"/>
      <c r="Z177" s="25">
        <f>U177+V177</f>
        <v>6104.2999999999993</v>
      </c>
      <c r="AA177" s="23">
        <v>2022</v>
      </c>
      <c r="AB177" s="78"/>
      <c r="AC177" s="64"/>
      <c r="AD177" s="65"/>
      <c r="AE177" s="66"/>
    </row>
    <row r="178" spans="1:31" ht="30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7" t="s">
        <v>66</v>
      </c>
      <c r="S178" s="6" t="s">
        <v>40</v>
      </c>
      <c r="T178" s="61"/>
      <c r="U178" s="61">
        <v>1.518</v>
      </c>
      <c r="V178" s="61"/>
      <c r="W178" s="61"/>
      <c r="X178" s="61"/>
      <c r="Y178" s="61"/>
      <c r="Z178" s="62">
        <f>U178</f>
        <v>1.518</v>
      </c>
      <c r="AA178" s="6">
        <v>2022</v>
      </c>
      <c r="AB178" s="82"/>
    </row>
    <row r="179" spans="1:31" s="16" customFormat="1" ht="32.450000000000003" customHeight="1" x14ac:dyDescent="0.25">
      <c r="A179" s="21" t="s">
        <v>11</v>
      </c>
      <c r="B179" s="21" t="s">
        <v>12</v>
      </c>
      <c r="C179" s="21" t="s">
        <v>13</v>
      </c>
      <c r="D179" s="21" t="s">
        <v>11</v>
      </c>
      <c r="E179" s="21" t="s">
        <v>21</v>
      </c>
      <c r="F179" s="21" t="s">
        <v>11</v>
      </c>
      <c r="G179" s="21" t="s">
        <v>20</v>
      </c>
      <c r="H179" s="21" t="s">
        <v>11</v>
      </c>
      <c r="I179" s="21" t="s">
        <v>19</v>
      </c>
      <c r="J179" s="21" t="s">
        <v>12</v>
      </c>
      <c r="K179" s="21" t="s">
        <v>11</v>
      </c>
      <c r="L179" s="21" t="s">
        <v>13</v>
      </c>
      <c r="M179" s="21" t="s">
        <v>11</v>
      </c>
      <c r="N179" s="21" t="s">
        <v>11</v>
      </c>
      <c r="O179" s="21" t="s">
        <v>11</v>
      </c>
      <c r="P179" s="21" t="s">
        <v>11</v>
      </c>
      <c r="Q179" s="21" t="s">
        <v>11</v>
      </c>
      <c r="R179" s="124" t="s">
        <v>180</v>
      </c>
      <c r="S179" s="121" t="s">
        <v>34</v>
      </c>
      <c r="T179" s="25"/>
      <c r="U179" s="25">
        <f>U180+U181</f>
        <v>9189.3000000000011</v>
      </c>
      <c r="V179" s="25"/>
      <c r="W179" s="50"/>
      <c r="X179" s="50"/>
      <c r="Y179" s="25"/>
      <c r="Z179" s="25">
        <f>Z180+Z181</f>
        <v>9189.3000000000011</v>
      </c>
      <c r="AA179" s="23">
        <v>2022</v>
      </c>
      <c r="AB179" s="78"/>
      <c r="AC179" s="64"/>
      <c r="AD179" s="65"/>
      <c r="AE179" s="66"/>
    </row>
    <row r="180" spans="1:31" s="16" customFormat="1" ht="31.15" customHeight="1" x14ac:dyDescent="0.25">
      <c r="A180" s="21" t="s">
        <v>11</v>
      </c>
      <c r="B180" s="21" t="s">
        <v>12</v>
      </c>
      <c r="C180" s="21" t="s">
        <v>13</v>
      </c>
      <c r="D180" s="21" t="s">
        <v>11</v>
      </c>
      <c r="E180" s="21" t="s">
        <v>21</v>
      </c>
      <c r="F180" s="21" t="s">
        <v>11</v>
      </c>
      <c r="G180" s="21" t="s">
        <v>20</v>
      </c>
      <c r="H180" s="21" t="s">
        <v>11</v>
      </c>
      <c r="I180" s="21" t="s">
        <v>19</v>
      </c>
      <c r="J180" s="21" t="s">
        <v>12</v>
      </c>
      <c r="K180" s="21" t="s">
        <v>11</v>
      </c>
      <c r="L180" s="21" t="s">
        <v>13</v>
      </c>
      <c r="M180" s="21" t="s">
        <v>41</v>
      </c>
      <c r="N180" s="21" t="s">
        <v>11</v>
      </c>
      <c r="O180" s="21" t="s">
        <v>19</v>
      </c>
      <c r="P180" s="21" t="s">
        <v>18</v>
      </c>
      <c r="Q180" s="21" t="s">
        <v>12</v>
      </c>
      <c r="R180" s="125"/>
      <c r="S180" s="122"/>
      <c r="T180" s="25"/>
      <c r="U180" s="24">
        <f>2124.7-286.8</f>
        <v>1837.8999999999999</v>
      </c>
      <c r="V180" s="24"/>
      <c r="W180" s="24"/>
      <c r="X180" s="24"/>
      <c r="Y180" s="25"/>
      <c r="Z180" s="25">
        <f>U180+V180</f>
        <v>1837.8999999999999</v>
      </c>
      <c r="AA180" s="23">
        <v>2022</v>
      </c>
      <c r="AB180" s="78"/>
      <c r="AC180" s="64"/>
      <c r="AD180" s="65"/>
      <c r="AE180" s="66"/>
    </row>
    <row r="181" spans="1:31" s="16" customFormat="1" ht="31.9" customHeight="1" x14ac:dyDescent="0.25">
      <c r="A181" s="21" t="s">
        <v>11</v>
      </c>
      <c r="B181" s="21" t="s">
        <v>12</v>
      </c>
      <c r="C181" s="21" t="s">
        <v>13</v>
      </c>
      <c r="D181" s="21" t="s">
        <v>11</v>
      </c>
      <c r="E181" s="21" t="s">
        <v>21</v>
      </c>
      <c r="F181" s="21" t="s">
        <v>11</v>
      </c>
      <c r="G181" s="21" t="s">
        <v>20</v>
      </c>
      <c r="H181" s="21" t="s">
        <v>11</v>
      </c>
      <c r="I181" s="21" t="s">
        <v>19</v>
      </c>
      <c r="J181" s="21" t="s">
        <v>12</v>
      </c>
      <c r="K181" s="21" t="s">
        <v>11</v>
      </c>
      <c r="L181" s="21" t="s">
        <v>13</v>
      </c>
      <c r="M181" s="21" t="s">
        <v>12</v>
      </c>
      <c r="N181" s="21" t="s">
        <v>11</v>
      </c>
      <c r="O181" s="21" t="s">
        <v>19</v>
      </c>
      <c r="P181" s="21" t="s">
        <v>18</v>
      </c>
      <c r="Q181" s="21" t="s">
        <v>12</v>
      </c>
      <c r="R181" s="126"/>
      <c r="S181" s="123"/>
      <c r="T181" s="25"/>
      <c r="U181" s="24">
        <f>8498.7-1147.3</f>
        <v>7351.4000000000005</v>
      </c>
      <c r="V181" s="50"/>
      <c r="W181" s="50"/>
      <c r="X181" s="50"/>
      <c r="Y181" s="25"/>
      <c r="Z181" s="25">
        <f>U181+V181</f>
        <v>7351.4000000000005</v>
      </c>
      <c r="AA181" s="23">
        <v>2022</v>
      </c>
      <c r="AB181" s="78"/>
      <c r="AC181" s="64"/>
      <c r="AD181" s="65"/>
      <c r="AE181" s="66"/>
    </row>
    <row r="182" spans="1:31" ht="30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7" t="s">
        <v>66</v>
      </c>
      <c r="S182" s="6" t="s">
        <v>40</v>
      </c>
      <c r="T182" s="61"/>
      <c r="U182" s="61">
        <v>2.2090000000000001</v>
      </c>
      <c r="V182" s="61"/>
      <c r="W182" s="61"/>
      <c r="X182" s="61"/>
      <c r="Y182" s="61"/>
      <c r="Z182" s="62">
        <f>U182</f>
        <v>2.2090000000000001</v>
      </c>
      <c r="AA182" s="6">
        <v>2022</v>
      </c>
      <c r="AB182" s="82"/>
    </row>
    <row r="183" spans="1:31" ht="27.6" customHeight="1" x14ac:dyDescent="0.25">
      <c r="A183" s="21" t="s">
        <v>11</v>
      </c>
      <c r="B183" s="21" t="s">
        <v>12</v>
      </c>
      <c r="C183" s="21" t="s">
        <v>13</v>
      </c>
      <c r="D183" s="21" t="s">
        <v>11</v>
      </c>
      <c r="E183" s="21" t="s">
        <v>21</v>
      </c>
      <c r="F183" s="21" t="s">
        <v>11</v>
      </c>
      <c r="G183" s="21" t="s">
        <v>20</v>
      </c>
      <c r="H183" s="21" t="s">
        <v>11</v>
      </c>
      <c r="I183" s="21" t="s">
        <v>19</v>
      </c>
      <c r="J183" s="21" t="s">
        <v>12</v>
      </c>
      <c r="K183" s="21" t="s">
        <v>11</v>
      </c>
      <c r="L183" s="21" t="s">
        <v>13</v>
      </c>
      <c r="M183" s="21" t="s">
        <v>11</v>
      </c>
      <c r="N183" s="21" t="s">
        <v>11</v>
      </c>
      <c r="O183" s="21" t="s">
        <v>11</v>
      </c>
      <c r="P183" s="21" t="s">
        <v>11</v>
      </c>
      <c r="Q183" s="21" t="s">
        <v>11</v>
      </c>
      <c r="R183" s="118" t="s">
        <v>181</v>
      </c>
      <c r="S183" s="121" t="s">
        <v>34</v>
      </c>
      <c r="T183" s="25"/>
      <c r="U183" s="25">
        <f>U184+U185</f>
        <v>10732</v>
      </c>
      <c r="V183" s="25"/>
      <c r="W183" s="25"/>
      <c r="X183" s="25"/>
      <c r="Y183" s="25"/>
      <c r="Z183" s="25">
        <f t="shared" ref="Z183:Z186" si="18">T183+U183+V183+W183+X183+Y183</f>
        <v>10732</v>
      </c>
      <c r="AA183" s="23">
        <v>2022</v>
      </c>
      <c r="AB183" s="83"/>
      <c r="AC183" s="43"/>
    </row>
    <row r="184" spans="1:31" ht="27.6" customHeight="1" x14ac:dyDescent="0.25">
      <c r="A184" s="21" t="s">
        <v>11</v>
      </c>
      <c r="B184" s="21" t="s">
        <v>12</v>
      </c>
      <c r="C184" s="21" t="s">
        <v>13</v>
      </c>
      <c r="D184" s="21" t="s">
        <v>11</v>
      </c>
      <c r="E184" s="21" t="s">
        <v>21</v>
      </c>
      <c r="F184" s="21" t="s">
        <v>11</v>
      </c>
      <c r="G184" s="21" t="s">
        <v>20</v>
      </c>
      <c r="H184" s="21" t="s">
        <v>11</v>
      </c>
      <c r="I184" s="21" t="s">
        <v>19</v>
      </c>
      <c r="J184" s="21" t="s">
        <v>12</v>
      </c>
      <c r="K184" s="21" t="s">
        <v>11</v>
      </c>
      <c r="L184" s="21" t="s">
        <v>13</v>
      </c>
      <c r="M184" s="21" t="s">
        <v>41</v>
      </c>
      <c r="N184" s="21" t="s">
        <v>11</v>
      </c>
      <c r="O184" s="21" t="s">
        <v>19</v>
      </c>
      <c r="P184" s="21" t="s">
        <v>18</v>
      </c>
      <c r="Q184" s="21" t="s">
        <v>12</v>
      </c>
      <c r="R184" s="119"/>
      <c r="S184" s="122"/>
      <c r="T184" s="24"/>
      <c r="U184" s="24">
        <f>2365.8-414.5</f>
        <v>1951.3000000000002</v>
      </c>
      <c r="V184" s="24"/>
      <c r="W184" s="24"/>
      <c r="X184" s="24"/>
      <c r="Y184" s="24"/>
      <c r="Z184" s="25">
        <f t="shared" si="18"/>
        <v>1951.3000000000002</v>
      </c>
      <c r="AA184" s="23">
        <v>2022</v>
      </c>
      <c r="AB184" s="83"/>
    </row>
    <row r="185" spans="1:31" ht="27.6" customHeight="1" x14ac:dyDescent="0.25">
      <c r="A185" s="21" t="s">
        <v>11</v>
      </c>
      <c r="B185" s="21" t="s">
        <v>12</v>
      </c>
      <c r="C185" s="21" t="s">
        <v>13</v>
      </c>
      <c r="D185" s="21" t="s">
        <v>11</v>
      </c>
      <c r="E185" s="21" t="s">
        <v>21</v>
      </c>
      <c r="F185" s="21" t="s">
        <v>11</v>
      </c>
      <c r="G185" s="21" t="s">
        <v>20</v>
      </c>
      <c r="H185" s="21" t="s">
        <v>11</v>
      </c>
      <c r="I185" s="21" t="s">
        <v>19</v>
      </c>
      <c r="J185" s="21" t="s">
        <v>12</v>
      </c>
      <c r="K185" s="21" t="s">
        <v>11</v>
      </c>
      <c r="L185" s="21" t="s">
        <v>13</v>
      </c>
      <c r="M185" s="21" t="s">
        <v>12</v>
      </c>
      <c r="N185" s="21" t="s">
        <v>11</v>
      </c>
      <c r="O185" s="21" t="s">
        <v>19</v>
      </c>
      <c r="P185" s="21" t="s">
        <v>18</v>
      </c>
      <c r="Q185" s="21" t="s">
        <v>12</v>
      </c>
      <c r="R185" s="120"/>
      <c r="S185" s="123"/>
      <c r="T185" s="24"/>
      <c r="U185" s="24">
        <f>9463.2-682.5</f>
        <v>8780.7000000000007</v>
      </c>
      <c r="V185" s="24"/>
      <c r="W185" s="24"/>
      <c r="X185" s="24"/>
      <c r="Y185" s="24"/>
      <c r="Z185" s="25">
        <f t="shared" si="18"/>
        <v>8780.7000000000007</v>
      </c>
      <c r="AA185" s="23">
        <v>2022</v>
      </c>
      <c r="AB185" s="83"/>
    </row>
    <row r="186" spans="1:31" ht="30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7" t="s">
        <v>186</v>
      </c>
      <c r="S186" s="6" t="s">
        <v>40</v>
      </c>
      <c r="T186" s="61"/>
      <c r="U186" s="61">
        <v>1.486</v>
      </c>
      <c r="V186" s="61"/>
      <c r="W186" s="61"/>
      <c r="X186" s="61"/>
      <c r="Y186" s="61"/>
      <c r="Z186" s="62">
        <f t="shared" si="18"/>
        <v>1.486</v>
      </c>
      <c r="AA186" s="6">
        <v>2022</v>
      </c>
      <c r="AB186" s="82"/>
    </row>
    <row r="187" spans="1:31" ht="42.75" x14ac:dyDescent="0.25">
      <c r="A187" s="39"/>
      <c r="B187" s="39"/>
      <c r="C187" s="39"/>
      <c r="D187" s="39" t="s">
        <v>11</v>
      </c>
      <c r="E187" s="39" t="s">
        <v>21</v>
      </c>
      <c r="F187" s="39" t="s">
        <v>11</v>
      </c>
      <c r="G187" s="39" t="s">
        <v>20</v>
      </c>
      <c r="H187" s="39" t="s">
        <v>11</v>
      </c>
      <c r="I187" s="39" t="s">
        <v>19</v>
      </c>
      <c r="J187" s="39" t="s">
        <v>12</v>
      </c>
      <c r="K187" s="39" t="s">
        <v>11</v>
      </c>
      <c r="L187" s="39" t="s">
        <v>22</v>
      </c>
      <c r="M187" s="39" t="s">
        <v>11</v>
      </c>
      <c r="N187" s="39" t="s">
        <v>11</v>
      </c>
      <c r="O187" s="39" t="s">
        <v>11</v>
      </c>
      <c r="P187" s="39" t="s">
        <v>11</v>
      </c>
      <c r="Q187" s="39" t="s">
        <v>11</v>
      </c>
      <c r="R187" s="40" t="s">
        <v>24</v>
      </c>
      <c r="S187" s="41" t="s">
        <v>34</v>
      </c>
      <c r="T187" s="42">
        <f>T190+T195+T199+T214+T216+T218+T220+T224</f>
        <v>710851.19999999984</v>
      </c>
      <c r="U187" s="42">
        <f>U190+U195+U199+U214+U216+U218+U220+U224+U226</f>
        <v>742586.6</v>
      </c>
      <c r="V187" s="42">
        <f>V190+V195+V199+V214+V216+V218+V220+V224</f>
        <v>845048.79999999993</v>
      </c>
      <c r="W187" s="42">
        <f>W190+W195+W199+W214+W216+W218+W220+W224</f>
        <v>819570.6</v>
      </c>
      <c r="X187" s="42">
        <f>X190+X195+X199+X214+X216+X218+X220+X224</f>
        <v>413168.69999999995</v>
      </c>
      <c r="Y187" s="42">
        <f>Y190+Y195+Y199+Y214+Y216+Y218+Y220+Y224</f>
        <v>413168.69999999995</v>
      </c>
      <c r="Z187" s="42">
        <f>Z190+Z195+Z199+Z214+Z216+Z218+Z220+Z224+Z226</f>
        <v>3944394.6</v>
      </c>
      <c r="AA187" s="41">
        <v>2026</v>
      </c>
      <c r="AB187" s="92"/>
    </row>
    <row r="188" spans="1:31" ht="44.25" x14ac:dyDescent="0.25">
      <c r="A188" s="13"/>
      <c r="B188" s="13"/>
      <c r="C188" s="13"/>
      <c r="D188" s="13"/>
      <c r="E188" s="13"/>
      <c r="F188" s="13"/>
      <c r="G188" s="13"/>
      <c r="H188" s="13"/>
      <c r="I188" s="14"/>
      <c r="J188" s="13"/>
      <c r="K188" s="13"/>
      <c r="L188" s="13"/>
      <c r="M188" s="13"/>
      <c r="N188" s="13"/>
      <c r="O188" s="13"/>
      <c r="P188" s="13"/>
      <c r="Q188" s="13"/>
      <c r="R188" s="12" t="s">
        <v>85</v>
      </c>
      <c r="S188" s="6" t="s">
        <v>35</v>
      </c>
      <c r="T188" s="5">
        <f>T191</f>
        <v>7130.4</v>
      </c>
      <c r="U188" s="5">
        <f t="shared" ref="U188:Z188" si="19">U191</f>
        <v>7130.4</v>
      </c>
      <c r="V188" s="5">
        <f t="shared" si="19"/>
        <v>7130.4</v>
      </c>
      <c r="W188" s="5">
        <f t="shared" si="19"/>
        <v>7130.4</v>
      </c>
      <c r="X188" s="5">
        <f t="shared" si="19"/>
        <v>7130.4</v>
      </c>
      <c r="Y188" s="5">
        <f t="shared" si="19"/>
        <v>7130.4</v>
      </c>
      <c r="Z188" s="3">
        <f t="shared" si="19"/>
        <v>7130.4</v>
      </c>
      <c r="AA188" s="6">
        <v>2026</v>
      </c>
    </row>
    <row r="189" spans="1:31" ht="60" x14ac:dyDescent="0.25">
      <c r="A189" s="13"/>
      <c r="B189" s="13"/>
      <c r="C189" s="13"/>
      <c r="D189" s="13"/>
      <c r="E189" s="13"/>
      <c r="F189" s="13"/>
      <c r="G189" s="13"/>
      <c r="H189" s="13"/>
      <c r="I189" s="14"/>
      <c r="J189" s="13"/>
      <c r="K189" s="13"/>
      <c r="L189" s="13"/>
      <c r="M189" s="13"/>
      <c r="N189" s="13"/>
      <c r="O189" s="13"/>
      <c r="P189" s="13"/>
      <c r="Q189" s="13"/>
      <c r="R189" s="7" t="s">
        <v>86</v>
      </c>
      <c r="S189" s="6" t="s">
        <v>32</v>
      </c>
      <c r="T189" s="9">
        <f>T193</f>
        <v>2600</v>
      </c>
      <c r="U189" s="9">
        <f t="shared" ref="U189:Z189" si="20">U193</f>
        <v>2300</v>
      </c>
      <c r="V189" s="9">
        <f t="shared" si="20"/>
        <v>2300</v>
      </c>
      <c r="W189" s="9">
        <f t="shared" si="20"/>
        <v>2300</v>
      </c>
      <c r="X189" s="9">
        <f t="shared" si="20"/>
        <v>2300</v>
      </c>
      <c r="Y189" s="9">
        <f t="shared" si="20"/>
        <v>2300</v>
      </c>
      <c r="Z189" s="4">
        <f t="shared" si="20"/>
        <v>14100</v>
      </c>
      <c r="AA189" s="6">
        <v>2026</v>
      </c>
    </row>
    <row r="190" spans="1:31" ht="45" x14ac:dyDescent="0.25">
      <c r="A190" s="21" t="s">
        <v>11</v>
      </c>
      <c r="B190" s="21" t="s">
        <v>12</v>
      </c>
      <c r="C190" s="21" t="s">
        <v>13</v>
      </c>
      <c r="D190" s="21" t="s">
        <v>11</v>
      </c>
      <c r="E190" s="21" t="s">
        <v>21</v>
      </c>
      <c r="F190" s="21" t="s">
        <v>11</v>
      </c>
      <c r="G190" s="21" t="s">
        <v>20</v>
      </c>
      <c r="H190" s="21" t="s">
        <v>11</v>
      </c>
      <c r="I190" s="21" t="s">
        <v>19</v>
      </c>
      <c r="J190" s="21" t="s">
        <v>12</v>
      </c>
      <c r="K190" s="21" t="s">
        <v>11</v>
      </c>
      <c r="L190" s="21" t="s">
        <v>22</v>
      </c>
      <c r="M190" s="21" t="s">
        <v>20</v>
      </c>
      <c r="N190" s="21" t="s">
        <v>20</v>
      </c>
      <c r="O190" s="21" t="s">
        <v>20</v>
      </c>
      <c r="P190" s="21" t="s">
        <v>20</v>
      </c>
      <c r="Q190" s="21" t="s">
        <v>20</v>
      </c>
      <c r="R190" s="22" t="s">
        <v>74</v>
      </c>
      <c r="S190" s="23" t="s">
        <v>34</v>
      </c>
      <c r="T190" s="25">
        <f>415228.6-50+36874.2-20000-500+4234.8-7000-500-1000+3600+40000+12946.9+65761.3+29319.2+28248.7-99.7</f>
        <v>607064</v>
      </c>
      <c r="U190" s="25">
        <f>536686.2-669.4-44306.5+61486.8</f>
        <v>553197.1</v>
      </c>
      <c r="V190" s="25">
        <f>303373.2+359653.8</f>
        <v>663027</v>
      </c>
      <c r="W190" s="25">
        <f>555596.4+78222.5</f>
        <v>633818.9</v>
      </c>
      <c r="X190" s="25">
        <v>388589</v>
      </c>
      <c r="Y190" s="25">
        <v>388589</v>
      </c>
      <c r="Z190" s="25">
        <f>T190+U190+V190+W190+X190+Y190</f>
        <v>3234285</v>
      </c>
      <c r="AA190" s="23">
        <v>2026</v>
      </c>
    </row>
    <row r="191" spans="1:31" ht="45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7" t="s">
        <v>75</v>
      </c>
      <c r="S191" s="6" t="s">
        <v>40</v>
      </c>
      <c r="T191" s="5">
        <v>7130.4</v>
      </c>
      <c r="U191" s="5">
        <v>7130.4</v>
      </c>
      <c r="V191" s="5">
        <v>7130.4</v>
      </c>
      <c r="W191" s="5">
        <v>7130.4</v>
      </c>
      <c r="X191" s="5">
        <v>7130.4</v>
      </c>
      <c r="Y191" s="5">
        <v>7130.4</v>
      </c>
      <c r="Z191" s="3">
        <v>7130.4</v>
      </c>
      <c r="AA191" s="6">
        <v>2026</v>
      </c>
    </row>
    <row r="192" spans="1:31" ht="45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7" t="s">
        <v>76</v>
      </c>
      <c r="S192" s="6" t="s">
        <v>32</v>
      </c>
      <c r="T192" s="9">
        <v>98</v>
      </c>
      <c r="U192" s="9">
        <v>10</v>
      </c>
      <c r="V192" s="9">
        <v>10</v>
      </c>
      <c r="W192" s="9">
        <v>10</v>
      </c>
      <c r="X192" s="9">
        <v>10</v>
      </c>
      <c r="Y192" s="9">
        <v>10</v>
      </c>
      <c r="Z192" s="4">
        <f t="shared" ref="Z192:Z215" si="21">T192+U192+V192+W192+X192+Y192</f>
        <v>148</v>
      </c>
      <c r="AA192" s="6">
        <v>2026</v>
      </c>
    </row>
    <row r="193" spans="1:30" ht="45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7" t="s">
        <v>77</v>
      </c>
      <c r="S193" s="6" t="s">
        <v>32</v>
      </c>
      <c r="T193" s="9">
        <v>2600</v>
      </c>
      <c r="U193" s="9">
        <v>2300</v>
      </c>
      <c r="V193" s="9">
        <v>2300</v>
      </c>
      <c r="W193" s="9">
        <v>2300</v>
      </c>
      <c r="X193" s="9">
        <v>2300</v>
      </c>
      <c r="Y193" s="9">
        <v>2300</v>
      </c>
      <c r="Z193" s="4">
        <f t="shared" si="21"/>
        <v>14100</v>
      </c>
      <c r="AA193" s="6">
        <v>2026</v>
      </c>
    </row>
    <row r="194" spans="1:30" ht="45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7" t="s">
        <v>78</v>
      </c>
      <c r="S194" s="6" t="s">
        <v>9</v>
      </c>
      <c r="T194" s="5">
        <v>61400</v>
      </c>
      <c r="U194" s="5">
        <v>50000</v>
      </c>
      <c r="V194" s="5">
        <v>45000</v>
      </c>
      <c r="W194" s="5">
        <v>45000</v>
      </c>
      <c r="X194" s="5">
        <v>45000</v>
      </c>
      <c r="Y194" s="5">
        <v>45000</v>
      </c>
      <c r="Z194" s="3">
        <f t="shared" si="21"/>
        <v>291400</v>
      </c>
      <c r="AA194" s="6">
        <v>2026</v>
      </c>
    </row>
    <row r="195" spans="1:30" ht="30" x14ac:dyDescent="0.25">
      <c r="A195" s="21" t="s">
        <v>11</v>
      </c>
      <c r="B195" s="21" t="s">
        <v>12</v>
      </c>
      <c r="C195" s="21" t="s">
        <v>13</v>
      </c>
      <c r="D195" s="21" t="s">
        <v>11</v>
      </c>
      <c r="E195" s="21" t="s">
        <v>21</v>
      </c>
      <c r="F195" s="21" t="s">
        <v>11</v>
      </c>
      <c r="G195" s="21" t="s">
        <v>20</v>
      </c>
      <c r="H195" s="21" t="s">
        <v>11</v>
      </c>
      <c r="I195" s="21" t="s">
        <v>19</v>
      </c>
      <c r="J195" s="21" t="s">
        <v>12</v>
      </c>
      <c r="K195" s="21" t="s">
        <v>11</v>
      </c>
      <c r="L195" s="21" t="s">
        <v>22</v>
      </c>
      <c r="M195" s="21" t="s">
        <v>20</v>
      </c>
      <c r="N195" s="21" t="s">
        <v>20</v>
      </c>
      <c r="O195" s="21" t="s">
        <v>20</v>
      </c>
      <c r="P195" s="21" t="s">
        <v>20</v>
      </c>
      <c r="Q195" s="21" t="s">
        <v>20</v>
      </c>
      <c r="R195" s="22" t="s">
        <v>152</v>
      </c>
      <c r="S195" s="23" t="s">
        <v>34</v>
      </c>
      <c r="T195" s="25">
        <f>2500+114.7</f>
        <v>2614.6999999999998</v>
      </c>
      <c r="U195" s="25">
        <f>18000+2499.8+1300+2500+112.6-3444.9</f>
        <v>20967.499999999996</v>
      </c>
      <c r="V195" s="25">
        <v>26000</v>
      </c>
      <c r="W195" s="25">
        <v>26000</v>
      </c>
      <c r="X195" s="25">
        <f>1233.1+600</f>
        <v>1833.1</v>
      </c>
      <c r="Y195" s="25">
        <f>1233.1+600</f>
        <v>1833.1</v>
      </c>
      <c r="Z195" s="25">
        <f>T195+U195+V195+W195+X195+Y195</f>
        <v>79248.400000000009</v>
      </c>
      <c r="AA195" s="23">
        <v>2026</v>
      </c>
      <c r="AB195" s="80"/>
    </row>
    <row r="196" spans="1:30" s="1" customFormat="1" ht="34.1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7" t="s">
        <v>153</v>
      </c>
      <c r="S196" s="6" t="s">
        <v>32</v>
      </c>
      <c r="T196" s="9">
        <v>191</v>
      </c>
      <c r="U196" s="9">
        <v>188</v>
      </c>
      <c r="V196" s="9">
        <v>196</v>
      </c>
      <c r="W196" s="9">
        <v>198</v>
      </c>
      <c r="X196" s="9">
        <v>200</v>
      </c>
      <c r="Y196" s="9">
        <v>202</v>
      </c>
      <c r="Z196" s="4">
        <f t="shared" si="21"/>
        <v>1175</v>
      </c>
      <c r="AA196" s="8">
        <v>2026</v>
      </c>
      <c r="AB196" s="77"/>
      <c r="AC196" s="17"/>
      <c r="AD196" s="17"/>
    </row>
    <row r="197" spans="1:30" ht="30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7" t="s">
        <v>154</v>
      </c>
      <c r="S197" s="6" t="s">
        <v>32</v>
      </c>
      <c r="T197" s="8"/>
      <c r="U197" s="8"/>
      <c r="V197" s="8">
        <v>2</v>
      </c>
      <c r="W197" s="8">
        <v>2</v>
      </c>
      <c r="X197" s="8">
        <v>2</v>
      </c>
      <c r="Y197" s="8">
        <v>2</v>
      </c>
      <c r="Z197" s="4">
        <f t="shared" si="21"/>
        <v>8</v>
      </c>
      <c r="AA197" s="6">
        <v>2026</v>
      </c>
    </row>
    <row r="198" spans="1:30" ht="30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7" t="s">
        <v>155</v>
      </c>
      <c r="S198" s="6" t="s">
        <v>32</v>
      </c>
      <c r="T198" s="8">
        <v>3</v>
      </c>
      <c r="U198" s="8">
        <v>3</v>
      </c>
      <c r="V198" s="8">
        <v>2</v>
      </c>
      <c r="W198" s="8">
        <v>2</v>
      </c>
      <c r="X198" s="8">
        <v>2</v>
      </c>
      <c r="Y198" s="8">
        <v>2</v>
      </c>
      <c r="Z198" s="4">
        <f t="shared" si="21"/>
        <v>14</v>
      </c>
      <c r="AA198" s="6">
        <v>2026</v>
      </c>
    </row>
    <row r="199" spans="1:30" ht="44.25" x14ac:dyDescent="0.25">
      <c r="A199" s="21"/>
      <c r="B199" s="21"/>
      <c r="C199" s="21"/>
      <c r="D199" s="21" t="s">
        <v>11</v>
      </c>
      <c r="E199" s="21" t="s">
        <v>21</v>
      </c>
      <c r="F199" s="21" t="s">
        <v>11</v>
      </c>
      <c r="G199" s="21" t="s">
        <v>20</v>
      </c>
      <c r="H199" s="21" t="s">
        <v>11</v>
      </c>
      <c r="I199" s="21" t="s">
        <v>19</v>
      </c>
      <c r="J199" s="21" t="s">
        <v>12</v>
      </c>
      <c r="K199" s="21" t="s">
        <v>11</v>
      </c>
      <c r="L199" s="21" t="s">
        <v>22</v>
      </c>
      <c r="M199" s="21" t="s">
        <v>20</v>
      </c>
      <c r="N199" s="21" t="s">
        <v>20</v>
      </c>
      <c r="O199" s="21" t="s">
        <v>20</v>
      </c>
      <c r="P199" s="21" t="s">
        <v>20</v>
      </c>
      <c r="Q199" s="21" t="s">
        <v>20</v>
      </c>
      <c r="R199" s="45" t="s">
        <v>83</v>
      </c>
      <c r="S199" s="23" t="s">
        <v>34</v>
      </c>
      <c r="T199" s="25">
        <f t="shared" ref="T199:Y199" si="22">T201+T204+T208+T212</f>
        <v>25249.599999999999</v>
      </c>
      <c r="U199" s="25">
        <f t="shared" si="22"/>
        <v>30265</v>
      </c>
      <c r="V199" s="25">
        <f t="shared" si="22"/>
        <v>26924.2</v>
      </c>
      <c r="W199" s="25">
        <f t="shared" si="22"/>
        <v>26924.2</v>
      </c>
      <c r="X199" s="25">
        <f t="shared" si="22"/>
        <v>22396.600000000002</v>
      </c>
      <c r="Y199" s="25">
        <f t="shared" si="22"/>
        <v>22396.600000000002</v>
      </c>
      <c r="Z199" s="25">
        <f>Z201+Z204+Z208+Z212</f>
        <v>154156.19999999998</v>
      </c>
      <c r="AA199" s="23">
        <v>2026</v>
      </c>
    </row>
    <row r="200" spans="1:30" ht="30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7" t="s">
        <v>84</v>
      </c>
      <c r="S200" s="6" t="s">
        <v>16</v>
      </c>
      <c r="T200" s="5">
        <f t="shared" ref="T200:Z200" si="23">T202+T205+T209</f>
        <v>636.29999999999995</v>
      </c>
      <c r="U200" s="5">
        <f t="shared" si="23"/>
        <v>575</v>
      </c>
      <c r="V200" s="5">
        <f t="shared" si="23"/>
        <v>6482.5</v>
      </c>
      <c r="W200" s="5">
        <f t="shared" si="23"/>
        <v>6482.5</v>
      </c>
      <c r="X200" s="5">
        <f t="shared" si="23"/>
        <v>6482.5</v>
      </c>
      <c r="Y200" s="5">
        <f t="shared" si="23"/>
        <v>6482.5</v>
      </c>
      <c r="Z200" s="3">
        <f t="shared" si="23"/>
        <v>27141.300000000003</v>
      </c>
      <c r="AA200" s="6">
        <v>2026</v>
      </c>
    </row>
    <row r="201" spans="1:30" ht="45" x14ac:dyDescent="0.25">
      <c r="A201" s="21" t="s">
        <v>11</v>
      </c>
      <c r="B201" s="21" t="s">
        <v>11</v>
      </c>
      <c r="C201" s="21" t="s">
        <v>22</v>
      </c>
      <c r="D201" s="21" t="s">
        <v>11</v>
      </c>
      <c r="E201" s="21" t="s">
        <v>21</v>
      </c>
      <c r="F201" s="21" t="s">
        <v>11</v>
      </c>
      <c r="G201" s="21" t="s">
        <v>20</v>
      </c>
      <c r="H201" s="21" t="s">
        <v>11</v>
      </c>
      <c r="I201" s="21" t="s">
        <v>19</v>
      </c>
      <c r="J201" s="21" t="s">
        <v>12</v>
      </c>
      <c r="K201" s="21" t="s">
        <v>11</v>
      </c>
      <c r="L201" s="21" t="s">
        <v>22</v>
      </c>
      <c r="M201" s="21" t="s">
        <v>20</v>
      </c>
      <c r="N201" s="21" t="s">
        <v>20</v>
      </c>
      <c r="O201" s="21" t="s">
        <v>20</v>
      </c>
      <c r="P201" s="21" t="s">
        <v>20</v>
      </c>
      <c r="Q201" s="21" t="s">
        <v>20</v>
      </c>
      <c r="R201" s="22" t="s">
        <v>55</v>
      </c>
      <c r="S201" s="23" t="s">
        <v>34</v>
      </c>
      <c r="T201" s="24">
        <f>1252.2-957.3</f>
        <v>294.90000000000009</v>
      </c>
      <c r="U201" s="24">
        <v>252.2</v>
      </c>
      <c r="V201" s="24">
        <v>252.2</v>
      </c>
      <c r="W201" s="24">
        <v>252.2</v>
      </c>
      <c r="X201" s="24">
        <v>252.2</v>
      </c>
      <c r="Y201" s="24">
        <v>252.2</v>
      </c>
      <c r="Z201" s="25">
        <f t="shared" si="21"/>
        <v>1555.9000000000003</v>
      </c>
      <c r="AA201" s="23">
        <v>2026</v>
      </c>
    </row>
    <row r="202" spans="1:30" ht="30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7" t="s">
        <v>56</v>
      </c>
      <c r="S202" s="6" t="s">
        <v>16</v>
      </c>
      <c r="T202" s="5">
        <v>340.3</v>
      </c>
      <c r="U202" s="5">
        <v>350</v>
      </c>
      <c r="V202" s="5">
        <v>3929.1</v>
      </c>
      <c r="W202" s="5">
        <v>3929.1</v>
      </c>
      <c r="X202" s="5">
        <v>3929.1</v>
      </c>
      <c r="Y202" s="5">
        <v>3929.1</v>
      </c>
      <c r="Z202" s="3">
        <f>T202+U202+V202+W202+X202+Y202</f>
        <v>16406.7</v>
      </c>
      <c r="AA202" s="6">
        <v>2026</v>
      </c>
    </row>
    <row r="203" spans="1:30" ht="30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7" t="s">
        <v>57</v>
      </c>
      <c r="S203" s="6" t="s">
        <v>32</v>
      </c>
      <c r="T203" s="9"/>
      <c r="U203" s="9"/>
      <c r="V203" s="9">
        <v>2</v>
      </c>
      <c r="W203" s="9">
        <v>2</v>
      </c>
      <c r="X203" s="9">
        <v>2</v>
      </c>
      <c r="Y203" s="9">
        <v>2</v>
      </c>
      <c r="Z203" s="4">
        <f t="shared" si="21"/>
        <v>8</v>
      </c>
      <c r="AA203" s="6">
        <v>2026</v>
      </c>
    </row>
    <row r="204" spans="1:30" ht="45" x14ac:dyDescent="0.25">
      <c r="A204" s="21" t="s">
        <v>11</v>
      </c>
      <c r="B204" s="21" t="s">
        <v>11</v>
      </c>
      <c r="C204" s="21" t="s">
        <v>21</v>
      </c>
      <c r="D204" s="21" t="s">
        <v>11</v>
      </c>
      <c r="E204" s="21" t="s">
        <v>21</v>
      </c>
      <c r="F204" s="21" t="s">
        <v>11</v>
      </c>
      <c r="G204" s="21" t="s">
        <v>20</v>
      </c>
      <c r="H204" s="21" t="s">
        <v>11</v>
      </c>
      <c r="I204" s="21" t="s">
        <v>19</v>
      </c>
      <c r="J204" s="21" t="s">
        <v>12</v>
      </c>
      <c r="K204" s="21" t="s">
        <v>11</v>
      </c>
      <c r="L204" s="21" t="s">
        <v>22</v>
      </c>
      <c r="M204" s="21" t="s">
        <v>20</v>
      </c>
      <c r="N204" s="21" t="s">
        <v>20</v>
      </c>
      <c r="O204" s="21" t="s">
        <v>20</v>
      </c>
      <c r="P204" s="21" t="s">
        <v>20</v>
      </c>
      <c r="Q204" s="21" t="s">
        <v>20</v>
      </c>
      <c r="R204" s="22" t="s">
        <v>55</v>
      </c>
      <c r="S204" s="23" t="s">
        <v>34</v>
      </c>
      <c r="T204" s="24">
        <v>150</v>
      </c>
      <c r="U204" s="24">
        <v>150</v>
      </c>
      <c r="V204" s="24">
        <v>150</v>
      </c>
      <c r="W204" s="24">
        <v>150</v>
      </c>
      <c r="X204" s="24">
        <v>150</v>
      </c>
      <c r="Y204" s="24">
        <v>150</v>
      </c>
      <c r="Z204" s="25">
        <f t="shared" si="21"/>
        <v>900</v>
      </c>
      <c r="AA204" s="23">
        <v>2026</v>
      </c>
    </row>
    <row r="205" spans="1:30" ht="30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7" t="s">
        <v>58</v>
      </c>
      <c r="S205" s="6" t="s">
        <v>16</v>
      </c>
      <c r="T205" s="5">
        <v>216</v>
      </c>
      <c r="U205" s="5">
        <v>150</v>
      </c>
      <c r="V205" s="5">
        <v>867.4</v>
      </c>
      <c r="W205" s="5">
        <v>867.4</v>
      </c>
      <c r="X205" s="5">
        <v>867.4</v>
      </c>
      <c r="Y205" s="5">
        <v>867.4</v>
      </c>
      <c r="Z205" s="3">
        <f t="shared" si="21"/>
        <v>3835.6000000000004</v>
      </c>
      <c r="AA205" s="6">
        <v>2026</v>
      </c>
    </row>
    <row r="206" spans="1:30" ht="30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7" t="s">
        <v>59</v>
      </c>
      <c r="S206" s="6" t="s">
        <v>16</v>
      </c>
      <c r="T206" s="5">
        <v>50</v>
      </c>
      <c r="U206" s="5">
        <v>102</v>
      </c>
      <c r="V206" s="5">
        <v>347</v>
      </c>
      <c r="W206" s="5">
        <v>347</v>
      </c>
      <c r="X206" s="5">
        <v>347</v>
      </c>
      <c r="Y206" s="5">
        <v>347</v>
      </c>
      <c r="Z206" s="3">
        <f t="shared" si="21"/>
        <v>1540</v>
      </c>
      <c r="AA206" s="6">
        <v>2026</v>
      </c>
    </row>
    <row r="207" spans="1:30" ht="30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7" t="s">
        <v>60</v>
      </c>
      <c r="S207" s="6" t="s">
        <v>32</v>
      </c>
      <c r="T207" s="9"/>
      <c r="U207" s="9"/>
      <c r="V207" s="9">
        <v>2</v>
      </c>
      <c r="W207" s="9">
        <v>2</v>
      </c>
      <c r="X207" s="9">
        <v>2</v>
      </c>
      <c r="Y207" s="9">
        <v>2</v>
      </c>
      <c r="Z207" s="4">
        <f t="shared" si="21"/>
        <v>8</v>
      </c>
      <c r="AA207" s="6">
        <v>2026</v>
      </c>
    </row>
    <row r="208" spans="1:30" ht="45" x14ac:dyDescent="0.25">
      <c r="A208" s="21" t="s">
        <v>11</v>
      </c>
      <c r="B208" s="21" t="s">
        <v>11</v>
      </c>
      <c r="C208" s="21" t="s">
        <v>18</v>
      </c>
      <c r="D208" s="21" t="s">
        <v>11</v>
      </c>
      <c r="E208" s="21" t="s">
        <v>21</v>
      </c>
      <c r="F208" s="21" t="s">
        <v>11</v>
      </c>
      <c r="G208" s="21" t="s">
        <v>20</v>
      </c>
      <c r="H208" s="21" t="s">
        <v>11</v>
      </c>
      <c r="I208" s="21" t="s">
        <v>19</v>
      </c>
      <c r="J208" s="21" t="s">
        <v>12</v>
      </c>
      <c r="K208" s="21" t="s">
        <v>11</v>
      </c>
      <c r="L208" s="21" t="s">
        <v>22</v>
      </c>
      <c r="M208" s="21" t="s">
        <v>20</v>
      </c>
      <c r="N208" s="21" t="s">
        <v>20</v>
      </c>
      <c r="O208" s="21" t="s">
        <v>20</v>
      </c>
      <c r="P208" s="21" t="s">
        <v>20</v>
      </c>
      <c r="Q208" s="21" t="s">
        <v>20</v>
      </c>
      <c r="R208" s="22" t="s">
        <v>55</v>
      </c>
      <c r="S208" s="23" t="s">
        <v>34</v>
      </c>
      <c r="T208" s="24">
        <v>200</v>
      </c>
      <c r="U208" s="24">
        <v>200</v>
      </c>
      <c r="V208" s="24">
        <v>200</v>
      </c>
      <c r="W208" s="24">
        <v>200</v>
      </c>
      <c r="X208" s="24">
        <v>200</v>
      </c>
      <c r="Y208" s="24">
        <v>200</v>
      </c>
      <c r="Z208" s="25">
        <f t="shared" si="21"/>
        <v>1200</v>
      </c>
      <c r="AA208" s="23">
        <v>2026</v>
      </c>
    </row>
    <row r="209" spans="1:32" ht="30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7" t="s">
        <v>61</v>
      </c>
      <c r="S209" s="6" t="s">
        <v>16</v>
      </c>
      <c r="T209" s="5">
        <v>80</v>
      </c>
      <c r="U209" s="5">
        <v>75</v>
      </c>
      <c r="V209" s="5">
        <v>1686</v>
      </c>
      <c r="W209" s="5">
        <v>1686</v>
      </c>
      <c r="X209" s="5">
        <v>1686</v>
      </c>
      <c r="Y209" s="5">
        <v>1686</v>
      </c>
      <c r="Z209" s="3">
        <f t="shared" si="21"/>
        <v>6899</v>
      </c>
      <c r="AA209" s="6">
        <v>2026</v>
      </c>
    </row>
    <row r="210" spans="1:32" ht="30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7" t="s">
        <v>62</v>
      </c>
      <c r="S210" s="6" t="s">
        <v>16</v>
      </c>
      <c r="T210" s="5">
        <v>100</v>
      </c>
      <c r="U210" s="5">
        <v>240</v>
      </c>
      <c r="V210" s="5">
        <v>270</v>
      </c>
      <c r="W210" s="5">
        <v>270</v>
      </c>
      <c r="X210" s="5">
        <v>270</v>
      </c>
      <c r="Y210" s="5">
        <v>270</v>
      </c>
      <c r="Z210" s="3">
        <f t="shared" si="21"/>
        <v>1420</v>
      </c>
      <c r="AA210" s="6">
        <v>2026</v>
      </c>
    </row>
    <row r="211" spans="1:32" s="1" customFormat="1" ht="30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7" t="s">
        <v>63</v>
      </c>
      <c r="S211" s="6" t="s">
        <v>32</v>
      </c>
      <c r="T211" s="9"/>
      <c r="U211" s="9"/>
      <c r="V211" s="9">
        <v>2</v>
      </c>
      <c r="W211" s="9">
        <v>2</v>
      </c>
      <c r="X211" s="9">
        <v>2</v>
      </c>
      <c r="Y211" s="9">
        <v>2</v>
      </c>
      <c r="Z211" s="4">
        <f>T211+U211+V211+W211+X211+Y211</f>
        <v>8</v>
      </c>
      <c r="AA211" s="6">
        <v>2026</v>
      </c>
      <c r="AB211" s="77"/>
      <c r="AC211" s="17"/>
      <c r="AD211" s="17"/>
    </row>
    <row r="212" spans="1:32" ht="45" x14ac:dyDescent="0.25">
      <c r="A212" s="21" t="s">
        <v>11</v>
      </c>
      <c r="B212" s="21" t="s">
        <v>12</v>
      </c>
      <c r="C212" s="21" t="s">
        <v>13</v>
      </c>
      <c r="D212" s="21" t="s">
        <v>11</v>
      </c>
      <c r="E212" s="21" t="s">
        <v>21</v>
      </c>
      <c r="F212" s="21" t="s">
        <v>11</v>
      </c>
      <c r="G212" s="21" t="s">
        <v>20</v>
      </c>
      <c r="H212" s="21" t="s">
        <v>11</v>
      </c>
      <c r="I212" s="21" t="s">
        <v>19</v>
      </c>
      <c r="J212" s="21" t="s">
        <v>12</v>
      </c>
      <c r="K212" s="21" t="s">
        <v>11</v>
      </c>
      <c r="L212" s="21" t="s">
        <v>22</v>
      </c>
      <c r="M212" s="21" t="s">
        <v>20</v>
      </c>
      <c r="N212" s="21" t="s">
        <v>20</v>
      </c>
      <c r="O212" s="21" t="s">
        <v>20</v>
      </c>
      <c r="P212" s="21" t="s">
        <v>20</v>
      </c>
      <c r="Q212" s="21" t="s">
        <v>20</v>
      </c>
      <c r="R212" s="22" t="s">
        <v>55</v>
      </c>
      <c r="S212" s="23" t="s">
        <v>34</v>
      </c>
      <c r="T212" s="24">
        <f>24827.1-222.4</f>
        <v>24604.699999999997</v>
      </c>
      <c r="U212" s="24">
        <f>25184.6+4478.2</f>
        <v>29662.799999999999</v>
      </c>
      <c r="V212" s="24">
        <v>26322</v>
      </c>
      <c r="W212" s="24">
        <v>26322</v>
      </c>
      <c r="X212" s="24">
        <v>21794.400000000001</v>
      </c>
      <c r="Y212" s="24">
        <v>21794.400000000001</v>
      </c>
      <c r="Z212" s="25">
        <f t="shared" si="21"/>
        <v>150500.29999999999</v>
      </c>
      <c r="AA212" s="23">
        <v>2026</v>
      </c>
    </row>
    <row r="213" spans="1:32" s="10" customFormat="1" ht="45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7" t="s">
        <v>79</v>
      </c>
      <c r="S213" s="6" t="s">
        <v>38</v>
      </c>
      <c r="T213" s="5">
        <v>2708</v>
      </c>
      <c r="U213" s="5">
        <v>2708</v>
      </c>
      <c r="V213" s="5">
        <v>2987.6</v>
      </c>
      <c r="W213" s="5">
        <v>2987.6</v>
      </c>
      <c r="X213" s="5">
        <v>2987.6</v>
      </c>
      <c r="Y213" s="5">
        <v>2987.6</v>
      </c>
      <c r="Z213" s="3">
        <f>(T213+U213+V213+W213+X213+Y213)</f>
        <v>17366.400000000001</v>
      </c>
      <c r="AA213" s="6">
        <v>2026</v>
      </c>
      <c r="AB213" s="77"/>
      <c r="AC213" s="17"/>
      <c r="AD213" s="17"/>
      <c r="AE213" s="1"/>
      <c r="AF213" s="1"/>
    </row>
    <row r="214" spans="1:32" s="10" customFormat="1" ht="45" x14ac:dyDescent="0.25">
      <c r="A214" s="21" t="s">
        <v>11</v>
      </c>
      <c r="B214" s="21" t="s">
        <v>12</v>
      </c>
      <c r="C214" s="21" t="s">
        <v>13</v>
      </c>
      <c r="D214" s="21" t="s">
        <v>11</v>
      </c>
      <c r="E214" s="21" t="s">
        <v>21</v>
      </c>
      <c r="F214" s="21" t="s">
        <v>11</v>
      </c>
      <c r="G214" s="21" t="s">
        <v>20</v>
      </c>
      <c r="H214" s="21" t="s">
        <v>11</v>
      </c>
      <c r="I214" s="21" t="s">
        <v>19</v>
      </c>
      <c r="J214" s="21" t="s">
        <v>12</v>
      </c>
      <c r="K214" s="21" t="s">
        <v>11</v>
      </c>
      <c r="L214" s="21" t="s">
        <v>22</v>
      </c>
      <c r="M214" s="21" t="s">
        <v>20</v>
      </c>
      <c r="N214" s="21" t="s">
        <v>20</v>
      </c>
      <c r="O214" s="21" t="s">
        <v>20</v>
      </c>
      <c r="P214" s="21" t="s">
        <v>20</v>
      </c>
      <c r="Q214" s="21" t="s">
        <v>20</v>
      </c>
      <c r="R214" s="22" t="s">
        <v>80</v>
      </c>
      <c r="S214" s="23" t="s">
        <v>34</v>
      </c>
      <c r="T214" s="25">
        <f>500+500+500+1000</f>
        <v>2500</v>
      </c>
      <c r="U214" s="25">
        <f>2000+1850</f>
        <v>3850</v>
      </c>
      <c r="V214" s="25">
        <v>1500</v>
      </c>
      <c r="W214" s="25">
        <v>1500</v>
      </c>
      <c r="X214" s="25">
        <v>350</v>
      </c>
      <c r="Y214" s="25">
        <v>350</v>
      </c>
      <c r="Z214" s="25">
        <f t="shared" si="21"/>
        <v>10050</v>
      </c>
      <c r="AA214" s="23">
        <v>2026</v>
      </c>
      <c r="AB214" s="77"/>
      <c r="AC214" s="17"/>
      <c r="AD214" s="17"/>
      <c r="AE214" s="1"/>
      <c r="AF214" s="1"/>
    </row>
    <row r="215" spans="1:32" s="1" customFormat="1" ht="30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7" t="s">
        <v>82</v>
      </c>
      <c r="S215" s="6" t="s">
        <v>32</v>
      </c>
      <c r="T215" s="8">
        <v>40</v>
      </c>
      <c r="U215" s="8">
        <v>55</v>
      </c>
      <c r="V215" s="8">
        <v>15</v>
      </c>
      <c r="W215" s="8">
        <v>15</v>
      </c>
      <c r="X215" s="8">
        <v>15</v>
      </c>
      <c r="Y215" s="8">
        <v>15</v>
      </c>
      <c r="Z215" s="4">
        <f t="shared" si="21"/>
        <v>155</v>
      </c>
      <c r="AA215" s="6">
        <v>2026</v>
      </c>
      <c r="AB215" s="77"/>
      <c r="AC215" s="17"/>
      <c r="AD215" s="17"/>
    </row>
    <row r="216" spans="1:32" s="10" customFormat="1" ht="30" x14ac:dyDescent="0.25">
      <c r="A216" s="21" t="s">
        <v>11</v>
      </c>
      <c r="B216" s="21" t="s">
        <v>12</v>
      </c>
      <c r="C216" s="21" t="s">
        <v>13</v>
      </c>
      <c r="D216" s="21" t="s">
        <v>11</v>
      </c>
      <c r="E216" s="21" t="s">
        <v>21</v>
      </c>
      <c r="F216" s="21" t="s">
        <v>11</v>
      </c>
      <c r="G216" s="21" t="s">
        <v>20</v>
      </c>
      <c r="H216" s="21" t="s">
        <v>11</v>
      </c>
      <c r="I216" s="21" t="s">
        <v>19</v>
      </c>
      <c r="J216" s="21" t="s">
        <v>12</v>
      </c>
      <c r="K216" s="21" t="s">
        <v>46</v>
      </c>
      <c r="L216" s="21" t="s">
        <v>13</v>
      </c>
      <c r="M216" s="21" t="s">
        <v>18</v>
      </c>
      <c r="N216" s="21" t="s">
        <v>21</v>
      </c>
      <c r="O216" s="21" t="s">
        <v>12</v>
      </c>
      <c r="P216" s="21" t="s">
        <v>19</v>
      </c>
      <c r="Q216" s="21" t="s">
        <v>11</v>
      </c>
      <c r="R216" s="106" t="s">
        <v>104</v>
      </c>
      <c r="S216" s="107" t="s">
        <v>34</v>
      </c>
      <c r="T216" s="25"/>
      <c r="U216" s="25">
        <f>100242+5275.9</f>
        <v>105517.9</v>
      </c>
      <c r="V216" s="25">
        <f>114567.7+6029.9</f>
        <v>120597.59999999999</v>
      </c>
      <c r="W216" s="25">
        <f>118111.1+6216.4</f>
        <v>124327.5</v>
      </c>
      <c r="X216" s="24"/>
      <c r="Y216" s="24"/>
      <c r="Z216" s="25">
        <f>U216+V216+W216</f>
        <v>350443</v>
      </c>
      <c r="AA216" s="23">
        <v>2024</v>
      </c>
      <c r="AB216" s="77"/>
      <c r="AC216" s="43"/>
      <c r="AD216" s="17"/>
      <c r="AE216" s="1"/>
      <c r="AF216" s="1"/>
    </row>
    <row r="217" spans="1:32" s="10" customFormat="1" ht="30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7" t="s">
        <v>81</v>
      </c>
      <c r="S217" s="6" t="s">
        <v>31</v>
      </c>
      <c r="T217" s="8"/>
      <c r="U217" s="8">
        <v>1</v>
      </c>
      <c r="V217" s="8">
        <v>1</v>
      </c>
      <c r="W217" s="8">
        <v>1</v>
      </c>
      <c r="X217" s="8"/>
      <c r="Y217" s="8"/>
      <c r="Z217" s="4">
        <v>1</v>
      </c>
      <c r="AA217" s="6">
        <v>2024</v>
      </c>
      <c r="AB217" s="77"/>
      <c r="AC217" s="43"/>
      <c r="AD217" s="17"/>
      <c r="AE217" s="1"/>
      <c r="AF217" s="1"/>
    </row>
    <row r="218" spans="1:32" s="10" customFormat="1" ht="60" x14ac:dyDescent="0.25">
      <c r="A218" s="21" t="s">
        <v>11</v>
      </c>
      <c r="B218" s="21" t="s">
        <v>12</v>
      </c>
      <c r="C218" s="21" t="s">
        <v>13</v>
      </c>
      <c r="D218" s="21" t="s">
        <v>11</v>
      </c>
      <c r="E218" s="21" t="s">
        <v>21</v>
      </c>
      <c r="F218" s="21" t="s">
        <v>11</v>
      </c>
      <c r="G218" s="21" t="s">
        <v>20</v>
      </c>
      <c r="H218" s="21" t="s">
        <v>11</v>
      </c>
      <c r="I218" s="21" t="s">
        <v>19</v>
      </c>
      <c r="J218" s="21" t="s">
        <v>12</v>
      </c>
      <c r="K218" s="21" t="s">
        <v>11</v>
      </c>
      <c r="L218" s="21" t="s">
        <v>22</v>
      </c>
      <c r="M218" s="21" t="s">
        <v>20</v>
      </c>
      <c r="N218" s="21" t="s">
        <v>20</v>
      </c>
      <c r="O218" s="21" t="s">
        <v>20</v>
      </c>
      <c r="P218" s="21" t="s">
        <v>20</v>
      </c>
      <c r="Q218" s="21" t="s">
        <v>20</v>
      </c>
      <c r="R218" s="22" t="s">
        <v>110</v>
      </c>
      <c r="S218" s="23" t="s">
        <v>34</v>
      </c>
      <c r="T218" s="25">
        <f>55000+50+119.7</f>
        <v>55169.7</v>
      </c>
      <c r="U218" s="25">
        <f>45213.9-30865.5+3755.4-80.1</f>
        <v>18023.700000000004</v>
      </c>
      <c r="V218" s="24"/>
      <c r="W218" s="56"/>
      <c r="X218" s="56"/>
      <c r="Y218" s="56"/>
      <c r="Z218" s="25">
        <f>T218+U218</f>
        <v>73193.399999999994</v>
      </c>
      <c r="AA218" s="23">
        <v>2022</v>
      </c>
      <c r="AB218" s="77"/>
      <c r="AC218" s="43"/>
      <c r="AD218" s="17"/>
      <c r="AE218" s="1"/>
      <c r="AF218" s="1"/>
    </row>
    <row r="219" spans="1:32" s="10" customFormat="1" ht="30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7" t="s">
        <v>111</v>
      </c>
      <c r="S219" s="6" t="s">
        <v>31</v>
      </c>
      <c r="T219" s="8">
        <v>13</v>
      </c>
      <c r="U219" s="8">
        <v>7</v>
      </c>
      <c r="V219" s="8"/>
      <c r="W219" s="57"/>
      <c r="X219" s="57"/>
      <c r="Y219" s="57"/>
      <c r="Z219" s="4">
        <f>T219+U219+V219+W219+X219+Y219</f>
        <v>20</v>
      </c>
      <c r="AA219" s="6">
        <v>2022</v>
      </c>
      <c r="AB219" s="77"/>
      <c r="AC219" s="43"/>
      <c r="AD219" s="17"/>
      <c r="AE219" s="1"/>
      <c r="AF219" s="1"/>
    </row>
    <row r="220" spans="1:32" s="10" customFormat="1" ht="27" customHeight="1" x14ac:dyDescent="0.25">
      <c r="A220" s="21" t="s">
        <v>11</v>
      </c>
      <c r="B220" s="21" t="s">
        <v>12</v>
      </c>
      <c r="C220" s="21" t="s">
        <v>13</v>
      </c>
      <c r="D220" s="21" t="s">
        <v>11</v>
      </c>
      <c r="E220" s="21" t="s">
        <v>21</v>
      </c>
      <c r="F220" s="21" t="s">
        <v>11</v>
      </c>
      <c r="G220" s="21" t="s">
        <v>20</v>
      </c>
      <c r="H220" s="21" t="s">
        <v>11</v>
      </c>
      <c r="I220" s="21" t="s">
        <v>19</v>
      </c>
      <c r="J220" s="21" t="s">
        <v>12</v>
      </c>
      <c r="K220" s="21" t="s">
        <v>11</v>
      </c>
      <c r="L220" s="21" t="s">
        <v>22</v>
      </c>
      <c r="M220" s="21" t="s">
        <v>20</v>
      </c>
      <c r="N220" s="21" t="s">
        <v>20</v>
      </c>
      <c r="O220" s="21" t="s">
        <v>20</v>
      </c>
      <c r="P220" s="21" t="s">
        <v>20</v>
      </c>
      <c r="Q220" s="21" t="s">
        <v>20</v>
      </c>
      <c r="R220" s="118" t="s">
        <v>149</v>
      </c>
      <c r="S220" s="121" t="s">
        <v>34</v>
      </c>
      <c r="T220" s="25">
        <f>T221+T222</f>
        <v>18253.2</v>
      </c>
      <c r="U220" s="60"/>
      <c r="V220" s="25"/>
      <c r="W220" s="25"/>
      <c r="X220" s="24"/>
      <c r="Y220" s="24"/>
      <c r="Z220" s="25">
        <f>T220+U220+V220+W220+X220+Y220</f>
        <v>18253.2</v>
      </c>
      <c r="AA220" s="23">
        <v>2021</v>
      </c>
      <c r="AB220" s="80"/>
      <c r="AC220" s="43"/>
      <c r="AD220" s="17"/>
      <c r="AE220" s="1"/>
      <c r="AF220" s="1"/>
    </row>
    <row r="221" spans="1:32" s="10" customFormat="1" ht="27" customHeight="1" x14ac:dyDescent="0.25">
      <c r="A221" s="21" t="s">
        <v>11</v>
      </c>
      <c r="B221" s="21" t="s">
        <v>12</v>
      </c>
      <c r="C221" s="21" t="s">
        <v>13</v>
      </c>
      <c r="D221" s="21" t="s">
        <v>11</v>
      </c>
      <c r="E221" s="21" t="s">
        <v>21</v>
      </c>
      <c r="F221" s="21" t="s">
        <v>11</v>
      </c>
      <c r="G221" s="21" t="s">
        <v>20</v>
      </c>
      <c r="H221" s="21" t="s">
        <v>11</v>
      </c>
      <c r="I221" s="21" t="s">
        <v>19</v>
      </c>
      <c r="J221" s="21" t="s">
        <v>12</v>
      </c>
      <c r="K221" s="21" t="s">
        <v>11</v>
      </c>
      <c r="L221" s="21" t="s">
        <v>22</v>
      </c>
      <c r="M221" s="21" t="s">
        <v>41</v>
      </c>
      <c r="N221" s="21" t="s">
        <v>11</v>
      </c>
      <c r="O221" s="21" t="s">
        <v>19</v>
      </c>
      <c r="P221" s="21" t="s">
        <v>18</v>
      </c>
      <c r="Q221" s="21" t="s">
        <v>135</v>
      </c>
      <c r="R221" s="119"/>
      <c r="S221" s="122"/>
      <c r="T221" s="24">
        <f>3710-296.8</f>
        <v>3413.2</v>
      </c>
      <c r="U221" s="56"/>
      <c r="V221" s="25"/>
      <c r="W221" s="25"/>
      <c r="X221" s="24"/>
      <c r="Y221" s="24"/>
      <c r="Z221" s="25">
        <f t="shared" ref="Z221:Z222" si="24">T221+U221+V221+W221+X221+Y221</f>
        <v>3413.2</v>
      </c>
      <c r="AA221" s="23">
        <v>2021</v>
      </c>
      <c r="AB221" s="80"/>
      <c r="AC221" s="43"/>
      <c r="AD221" s="17"/>
      <c r="AE221" s="1"/>
      <c r="AF221" s="1"/>
    </row>
    <row r="222" spans="1:32" s="10" customFormat="1" ht="27.6" customHeight="1" x14ac:dyDescent="0.25">
      <c r="A222" s="21" t="s">
        <v>11</v>
      </c>
      <c r="B222" s="21" t="s">
        <v>12</v>
      </c>
      <c r="C222" s="21" t="s">
        <v>13</v>
      </c>
      <c r="D222" s="21" t="s">
        <v>11</v>
      </c>
      <c r="E222" s="21" t="s">
        <v>21</v>
      </c>
      <c r="F222" s="21" t="s">
        <v>11</v>
      </c>
      <c r="G222" s="21" t="s">
        <v>20</v>
      </c>
      <c r="H222" s="21" t="s">
        <v>11</v>
      </c>
      <c r="I222" s="21" t="s">
        <v>19</v>
      </c>
      <c r="J222" s="21" t="s">
        <v>12</v>
      </c>
      <c r="K222" s="21" t="s">
        <v>11</v>
      </c>
      <c r="L222" s="21" t="s">
        <v>22</v>
      </c>
      <c r="M222" s="21" t="s">
        <v>12</v>
      </c>
      <c r="N222" s="21" t="s">
        <v>11</v>
      </c>
      <c r="O222" s="21" t="s">
        <v>19</v>
      </c>
      <c r="P222" s="21" t="s">
        <v>18</v>
      </c>
      <c r="Q222" s="21" t="s">
        <v>135</v>
      </c>
      <c r="R222" s="120"/>
      <c r="S222" s="123"/>
      <c r="T222" s="24">
        <v>14840</v>
      </c>
      <c r="U222" s="56"/>
      <c r="V222" s="25"/>
      <c r="W222" s="25"/>
      <c r="X222" s="24"/>
      <c r="Y222" s="24"/>
      <c r="Z222" s="25">
        <f t="shared" si="24"/>
        <v>14840</v>
      </c>
      <c r="AA222" s="23">
        <v>2021</v>
      </c>
      <c r="AB222" s="80"/>
      <c r="AC222" s="43"/>
      <c r="AD222" s="17"/>
      <c r="AE222" s="1"/>
      <c r="AF222" s="1"/>
    </row>
    <row r="223" spans="1:32" s="10" customFormat="1" ht="30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7" t="s">
        <v>150</v>
      </c>
      <c r="S223" s="6" t="s">
        <v>31</v>
      </c>
      <c r="T223" s="8">
        <v>7</v>
      </c>
      <c r="U223" s="57"/>
      <c r="V223" s="8"/>
      <c r="W223" s="8"/>
      <c r="X223" s="8"/>
      <c r="Y223" s="8"/>
      <c r="Z223" s="4">
        <v>7</v>
      </c>
      <c r="AA223" s="6">
        <v>2021</v>
      </c>
      <c r="AB223" s="77"/>
      <c r="AC223" s="43"/>
      <c r="AD223" s="17"/>
      <c r="AE223" s="1"/>
      <c r="AF223" s="1"/>
    </row>
    <row r="224" spans="1:32" s="10" customFormat="1" ht="46.9" customHeight="1" x14ac:dyDescent="0.25">
      <c r="A224" s="21" t="s">
        <v>11</v>
      </c>
      <c r="B224" s="21" t="s">
        <v>12</v>
      </c>
      <c r="C224" s="21" t="s">
        <v>13</v>
      </c>
      <c r="D224" s="21" t="s">
        <v>11</v>
      </c>
      <c r="E224" s="21" t="s">
        <v>21</v>
      </c>
      <c r="F224" s="21" t="s">
        <v>11</v>
      </c>
      <c r="G224" s="21" t="s">
        <v>20</v>
      </c>
      <c r="H224" s="21" t="s">
        <v>11</v>
      </c>
      <c r="I224" s="21" t="s">
        <v>19</v>
      </c>
      <c r="J224" s="21" t="s">
        <v>12</v>
      </c>
      <c r="K224" s="21" t="s">
        <v>11</v>
      </c>
      <c r="L224" s="21" t="s">
        <v>22</v>
      </c>
      <c r="M224" s="21" t="s">
        <v>20</v>
      </c>
      <c r="N224" s="21" t="s">
        <v>20</v>
      </c>
      <c r="O224" s="21" t="s">
        <v>20</v>
      </c>
      <c r="P224" s="21" t="s">
        <v>20</v>
      </c>
      <c r="Q224" s="21" t="s">
        <v>20</v>
      </c>
      <c r="R224" s="22" t="s">
        <v>151</v>
      </c>
      <c r="S224" s="23" t="s">
        <v>34</v>
      </c>
      <c r="T224" s="25"/>
      <c r="U224" s="25">
        <f>4848.2-112.5-1350.7</f>
        <v>3385</v>
      </c>
      <c r="V224" s="25">
        <v>7000</v>
      </c>
      <c r="W224" s="25">
        <v>7000</v>
      </c>
      <c r="X224" s="24"/>
      <c r="Y224" s="24"/>
      <c r="Z224" s="25">
        <f>T224+U224+V224+W224+X224+Y224</f>
        <v>17385</v>
      </c>
      <c r="AA224" s="23">
        <v>2024</v>
      </c>
      <c r="AB224" s="80"/>
      <c r="AC224" s="43"/>
      <c r="AD224" s="17"/>
      <c r="AE224" s="1"/>
      <c r="AF224" s="1"/>
    </row>
    <row r="225" spans="1:32" s="10" customFormat="1" ht="30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7" t="s">
        <v>169</v>
      </c>
      <c r="S225" s="6" t="s">
        <v>31</v>
      </c>
      <c r="T225" s="8"/>
      <c r="U225" s="8">
        <v>7</v>
      </c>
      <c r="V225" s="8">
        <v>7</v>
      </c>
      <c r="W225" s="8">
        <v>7</v>
      </c>
      <c r="X225" s="8"/>
      <c r="Y225" s="8"/>
      <c r="Z225" s="4">
        <v>7</v>
      </c>
      <c r="AA225" s="6">
        <v>2024</v>
      </c>
      <c r="AB225" s="77"/>
      <c r="AC225" s="43"/>
      <c r="AD225" s="17"/>
      <c r="AE225" s="1"/>
      <c r="AF225" s="1"/>
    </row>
    <row r="226" spans="1:32" s="10" customFormat="1" ht="45" x14ac:dyDescent="0.25">
      <c r="A226" s="21" t="s">
        <v>11</v>
      </c>
      <c r="B226" s="21" t="s">
        <v>12</v>
      </c>
      <c r="C226" s="21" t="s">
        <v>13</v>
      </c>
      <c r="D226" s="21" t="s">
        <v>11</v>
      </c>
      <c r="E226" s="21" t="s">
        <v>21</v>
      </c>
      <c r="F226" s="21" t="s">
        <v>11</v>
      </c>
      <c r="G226" s="21" t="s">
        <v>20</v>
      </c>
      <c r="H226" s="21" t="s">
        <v>11</v>
      </c>
      <c r="I226" s="21" t="s">
        <v>19</v>
      </c>
      <c r="J226" s="21" t="s">
        <v>12</v>
      </c>
      <c r="K226" s="21" t="s">
        <v>11</v>
      </c>
      <c r="L226" s="21" t="s">
        <v>22</v>
      </c>
      <c r="M226" s="21" t="s">
        <v>20</v>
      </c>
      <c r="N226" s="21" t="s">
        <v>20</v>
      </c>
      <c r="O226" s="21" t="s">
        <v>20</v>
      </c>
      <c r="P226" s="21" t="s">
        <v>20</v>
      </c>
      <c r="Q226" s="21" t="s">
        <v>20</v>
      </c>
      <c r="R226" s="22" t="s">
        <v>174</v>
      </c>
      <c r="S226" s="23" t="s">
        <v>34</v>
      </c>
      <c r="T226" s="25"/>
      <c r="U226" s="25">
        <v>7380.4</v>
      </c>
      <c r="V226" s="25"/>
      <c r="W226" s="25"/>
      <c r="X226" s="24"/>
      <c r="Y226" s="24"/>
      <c r="Z226" s="25">
        <f>T226+U226+V226+W226+X226+Y226</f>
        <v>7380.4</v>
      </c>
      <c r="AA226" s="23">
        <v>2022</v>
      </c>
      <c r="AB226" s="80"/>
      <c r="AC226" s="43"/>
      <c r="AD226" s="17"/>
      <c r="AE226" s="1"/>
      <c r="AF226" s="1"/>
    </row>
    <row r="227" spans="1:32" s="10" customFormat="1" ht="30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7" t="s">
        <v>184</v>
      </c>
      <c r="S227" s="6" t="s">
        <v>31</v>
      </c>
      <c r="T227" s="8"/>
      <c r="U227" s="8">
        <v>1</v>
      </c>
      <c r="V227" s="8"/>
      <c r="W227" s="8"/>
      <c r="X227" s="8"/>
      <c r="Y227" s="8"/>
      <c r="Z227" s="4">
        <f>U227</f>
        <v>1</v>
      </c>
      <c r="AA227" s="6">
        <v>2022</v>
      </c>
      <c r="AB227" s="82"/>
      <c r="AC227" s="43"/>
      <c r="AD227" s="17"/>
      <c r="AE227" s="1"/>
      <c r="AF227" s="1"/>
    </row>
    <row r="228" spans="1:32" s="10" customFormat="1" ht="30" customHeight="1" x14ac:dyDescent="0.25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5" t="s">
        <v>51</v>
      </c>
      <c r="S228" s="36" t="s">
        <v>34</v>
      </c>
      <c r="T228" s="37">
        <f t="shared" ref="T228:Z228" si="25">T229</f>
        <v>0</v>
      </c>
      <c r="U228" s="37">
        <f t="shared" si="25"/>
        <v>0</v>
      </c>
      <c r="V228" s="37">
        <f t="shared" si="25"/>
        <v>0</v>
      </c>
      <c r="W228" s="37">
        <f t="shared" si="25"/>
        <v>0</v>
      </c>
      <c r="X228" s="37">
        <f t="shared" si="25"/>
        <v>0</v>
      </c>
      <c r="Y228" s="37">
        <f t="shared" si="25"/>
        <v>0</v>
      </c>
      <c r="Z228" s="37">
        <f t="shared" si="25"/>
        <v>0</v>
      </c>
      <c r="AA228" s="36">
        <v>2026</v>
      </c>
      <c r="AB228" s="82"/>
      <c r="AC228" s="17"/>
      <c r="AD228" s="17"/>
      <c r="AE228" s="1"/>
      <c r="AF228" s="1"/>
    </row>
    <row r="229" spans="1:32" s="1" customFormat="1" ht="42.75" x14ac:dyDescent="0.25">
      <c r="A229" s="38"/>
      <c r="B229" s="38"/>
      <c r="C229" s="38"/>
      <c r="D229" s="38"/>
      <c r="E229" s="38"/>
      <c r="F229" s="38"/>
      <c r="G229" s="38"/>
      <c r="H229" s="38"/>
      <c r="I229" s="39"/>
      <c r="J229" s="39"/>
      <c r="K229" s="39"/>
      <c r="L229" s="39"/>
      <c r="M229" s="39"/>
      <c r="N229" s="39"/>
      <c r="O229" s="39"/>
      <c r="P229" s="39"/>
      <c r="Q229" s="39"/>
      <c r="R229" s="40" t="s">
        <v>17</v>
      </c>
      <c r="S229" s="41" t="s">
        <v>34</v>
      </c>
      <c r="T229" s="42">
        <v>0</v>
      </c>
      <c r="U229" s="42">
        <v>0</v>
      </c>
      <c r="V229" s="42">
        <v>0</v>
      </c>
      <c r="W229" s="42">
        <v>0</v>
      </c>
      <c r="X229" s="42">
        <v>0</v>
      </c>
      <c r="Y229" s="42">
        <v>0</v>
      </c>
      <c r="Z229" s="42">
        <v>0</v>
      </c>
      <c r="AA229" s="41">
        <v>2026</v>
      </c>
      <c r="AB229" s="82"/>
      <c r="AC229" s="17"/>
      <c r="AD229" s="17"/>
    </row>
    <row r="230" spans="1:32" s="1" customFormat="1" ht="45" x14ac:dyDescent="0.25">
      <c r="A230" s="6"/>
      <c r="B230" s="6"/>
      <c r="C230" s="6"/>
      <c r="D230" s="6"/>
      <c r="E230" s="6"/>
      <c r="F230" s="6"/>
      <c r="G230" s="6"/>
      <c r="H230" s="6"/>
      <c r="I230" s="14"/>
      <c r="J230" s="14"/>
      <c r="K230" s="14"/>
      <c r="L230" s="14"/>
      <c r="M230" s="14"/>
      <c r="N230" s="14"/>
      <c r="O230" s="14"/>
      <c r="P230" s="14"/>
      <c r="Q230" s="14"/>
      <c r="R230" s="7" t="s">
        <v>107</v>
      </c>
      <c r="S230" s="6" t="s">
        <v>31</v>
      </c>
      <c r="T230" s="9">
        <v>12</v>
      </c>
      <c r="U230" s="9">
        <v>12</v>
      </c>
      <c r="V230" s="9">
        <v>12</v>
      </c>
      <c r="W230" s="9">
        <v>12</v>
      </c>
      <c r="X230" s="9">
        <v>12</v>
      </c>
      <c r="Y230" s="9">
        <v>12</v>
      </c>
      <c r="Z230" s="4">
        <f>T230+U230+V230+W230+X230+Y230</f>
        <v>72</v>
      </c>
      <c r="AA230" s="6">
        <v>2026</v>
      </c>
      <c r="AB230" s="82"/>
      <c r="AC230" s="17"/>
      <c r="AD230" s="17"/>
    </row>
    <row r="231" spans="1:32" s="1" customFormat="1" ht="60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2" t="s">
        <v>108</v>
      </c>
      <c r="S231" s="23" t="s">
        <v>28</v>
      </c>
      <c r="T231" s="21" t="s">
        <v>12</v>
      </c>
      <c r="U231" s="21" t="s">
        <v>12</v>
      </c>
      <c r="V231" s="21" t="s">
        <v>12</v>
      </c>
      <c r="W231" s="21" t="s">
        <v>12</v>
      </c>
      <c r="X231" s="21" t="s">
        <v>12</v>
      </c>
      <c r="Y231" s="21" t="s">
        <v>12</v>
      </c>
      <c r="Z231" s="51" t="s">
        <v>12</v>
      </c>
      <c r="AA231" s="23">
        <v>2026</v>
      </c>
      <c r="AB231" s="82"/>
      <c r="AC231" s="17"/>
      <c r="AD231" s="17"/>
    </row>
    <row r="232" spans="1:32" s="1" customFormat="1" ht="30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7" t="s">
        <v>103</v>
      </c>
      <c r="S232" s="6" t="s">
        <v>31</v>
      </c>
      <c r="T232" s="9">
        <v>15</v>
      </c>
      <c r="U232" s="9">
        <v>10</v>
      </c>
      <c r="V232" s="9">
        <v>10</v>
      </c>
      <c r="W232" s="9">
        <v>10</v>
      </c>
      <c r="X232" s="9">
        <v>10</v>
      </c>
      <c r="Y232" s="9">
        <v>10</v>
      </c>
      <c r="Z232" s="4">
        <f>T232+U232+V232+W232+X232+Y232</f>
        <v>65</v>
      </c>
      <c r="AA232" s="6">
        <v>2026</v>
      </c>
      <c r="AB232" s="82"/>
      <c r="AC232" s="17"/>
      <c r="AD232" s="17"/>
    </row>
    <row r="233" spans="1:32" ht="44.25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2" t="s">
        <v>95</v>
      </c>
      <c r="S233" s="23" t="s">
        <v>28</v>
      </c>
      <c r="T233" s="50">
        <v>1</v>
      </c>
      <c r="U233" s="50">
        <v>1</v>
      </c>
      <c r="V233" s="50">
        <v>1</v>
      </c>
      <c r="W233" s="50">
        <v>1</v>
      </c>
      <c r="X233" s="50">
        <v>1</v>
      </c>
      <c r="Y233" s="50">
        <v>1</v>
      </c>
      <c r="Z233" s="52">
        <v>1</v>
      </c>
      <c r="AA233" s="23">
        <v>2026</v>
      </c>
      <c r="AB233" s="82"/>
    </row>
    <row r="234" spans="1:32" ht="30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7" t="s">
        <v>96</v>
      </c>
      <c r="S234" s="6" t="s">
        <v>32</v>
      </c>
      <c r="T234" s="8">
        <v>160</v>
      </c>
      <c r="U234" s="8">
        <v>200</v>
      </c>
      <c r="V234" s="8">
        <v>100</v>
      </c>
      <c r="W234" s="8">
        <v>100</v>
      </c>
      <c r="X234" s="8">
        <v>100</v>
      </c>
      <c r="Y234" s="8">
        <v>100</v>
      </c>
      <c r="Z234" s="4">
        <f>T234+U234+V234+W234+X234+Y234</f>
        <v>760</v>
      </c>
      <c r="AA234" s="6">
        <v>2026</v>
      </c>
      <c r="AB234" s="82"/>
    </row>
    <row r="235" spans="1:32" ht="71.25" x14ac:dyDescent="0.25">
      <c r="A235" s="38"/>
      <c r="B235" s="38"/>
      <c r="C235" s="38"/>
      <c r="D235" s="38"/>
      <c r="E235" s="38"/>
      <c r="F235" s="38"/>
      <c r="G235" s="38"/>
      <c r="H235" s="38"/>
      <c r="I235" s="39"/>
      <c r="J235" s="39"/>
      <c r="K235" s="39"/>
      <c r="L235" s="39"/>
      <c r="M235" s="39"/>
      <c r="N235" s="39"/>
      <c r="O235" s="39"/>
      <c r="P235" s="39"/>
      <c r="Q235" s="39"/>
      <c r="R235" s="40" t="s">
        <v>29</v>
      </c>
      <c r="S235" s="38" t="s">
        <v>34</v>
      </c>
      <c r="T235" s="42">
        <v>0</v>
      </c>
      <c r="U235" s="42">
        <v>0</v>
      </c>
      <c r="V235" s="42">
        <v>0</v>
      </c>
      <c r="W235" s="42">
        <v>0</v>
      </c>
      <c r="X235" s="42">
        <v>0</v>
      </c>
      <c r="Y235" s="42">
        <v>0</v>
      </c>
      <c r="Z235" s="42">
        <v>0</v>
      </c>
      <c r="AA235" s="41">
        <v>2026</v>
      </c>
      <c r="AB235" s="82"/>
    </row>
    <row r="236" spans="1:32" ht="30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7" t="s">
        <v>97</v>
      </c>
      <c r="S236" s="6" t="s">
        <v>32</v>
      </c>
      <c r="T236" s="9">
        <f t="shared" ref="T236:Y236" si="26">T241</f>
        <v>530</v>
      </c>
      <c r="U236" s="9">
        <f t="shared" si="26"/>
        <v>500</v>
      </c>
      <c r="V236" s="9">
        <f t="shared" si="26"/>
        <v>500</v>
      </c>
      <c r="W236" s="9">
        <f t="shared" si="26"/>
        <v>500</v>
      </c>
      <c r="X236" s="9">
        <f>X241</f>
        <v>500</v>
      </c>
      <c r="Y236" s="9">
        <f t="shared" si="26"/>
        <v>500</v>
      </c>
      <c r="Z236" s="4">
        <f>T236+U236+V236+W236+X236+Y236</f>
        <v>3030</v>
      </c>
      <c r="AA236" s="6">
        <v>2026</v>
      </c>
      <c r="AB236" s="82"/>
    </row>
    <row r="237" spans="1:32" s="1" customFormat="1" ht="30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7" t="s">
        <v>109</v>
      </c>
      <c r="S237" s="6" t="s">
        <v>34</v>
      </c>
      <c r="T237" s="5">
        <f t="shared" ref="T237:Y237" si="27">T241*1.6</f>
        <v>848</v>
      </c>
      <c r="U237" s="5">
        <f t="shared" si="27"/>
        <v>800</v>
      </c>
      <c r="V237" s="5">
        <f t="shared" si="27"/>
        <v>800</v>
      </c>
      <c r="W237" s="5">
        <f t="shared" si="27"/>
        <v>800</v>
      </c>
      <c r="X237" s="5">
        <f t="shared" si="27"/>
        <v>800</v>
      </c>
      <c r="Y237" s="5">
        <f t="shared" si="27"/>
        <v>800</v>
      </c>
      <c r="Z237" s="3">
        <f>T237+U237+V237+W237+X237+Y237</f>
        <v>4848</v>
      </c>
      <c r="AA237" s="6">
        <v>2026</v>
      </c>
      <c r="AB237" s="82"/>
      <c r="AC237" s="17"/>
      <c r="AD237" s="17"/>
    </row>
    <row r="238" spans="1:32" ht="41.45" customHeight="1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2" t="s">
        <v>98</v>
      </c>
      <c r="S238" s="23" t="s">
        <v>28</v>
      </c>
      <c r="T238" s="50">
        <v>1</v>
      </c>
      <c r="U238" s="50">
        <v>1</v>
      </c>
      <c r="V238" s="50">
        <v>1</v>
      </c>
      <c r="W238" s="50">
        <v>1</v>
      </c>
      <c r="X238" s="50">
        <v>1</v>
      </c>
      <c r="Y238" s="50">
        <v>1</v>
      </c>
      <c r="Z238" s="52">
        <v>1</v>
      </c>
      <c r="AA238" s="23">
        <v>2026</v>
      </c>
      <c r="AB238" s="82"/>
    </row>
    <row r="239" spans="1:32" ht="30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7" t="s">
        <v>99</v>
      </c>
      <c r="S239" s="6" t="s">
        <v>32</v>
      </c>
      <c r="T239" s="9">
        <v>2200</v>
      </c>
      <c r="U239" s="9">
        <v>300</v>
      </c>
      <c r="V239" s="9">
        <v>2000</v>
      </c>
      <c r="W239" s="9">
        <v>2000</v>
      </c>
      <c r="X239" s="9">
        <v>2000</v>
      </c>
      <c r="Y239" s="9">
        <v>2000</v>
      </c>
      <c r="Z239" s="4">
        <f>T239+U239+V239+W239+X239+Y239</f>
        <v>10500</v>
      </c>
      <c r="AA239" s="6">
        <v>2026</v>
      </c>
      <c r="AB239" s="82"/>
    </row>
    <row r="240" spans="1:32" s="10" customFormat="1" ht="60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2" t="s">
        <v>100</v>
      </c>
      <c r="S240" s="23" t="s">
        <v>28</v>
      </c>
      <c r="T240" s="50">
        <v>1</v>
      </c>
      <c r="U240" s="50">
        <v>1</v>
      </c>
      <c r="V240" s="50">
        <v>1</v>
      </c>
      <c r="W240" s="50">
        <v>1</v>
      </c>
      <c r="X240" s="50">
        <v>1</v>
      </c>
      <c r="Y240" s="50">
        <v>1</v>
      </c>
      <c r="Z240" s="52">
        <v>1</v>
      </c>
      <c r="AA240" s="23">
        <v>2026</v>
      </c>
      <c r="AB240" s="82"/>
      <c r="AC240" s="17"/>
      <c r="AD240" s="17"/>
      <c r="AE240" s="1"/>
      <c r="AF240" s="1"/>
    </row>
    <row r="241" spans="1:32" s="1" customFormat="1" ht="45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7" t="s">
        <v>101</v>
      </c>
      <c r="S241" s="6" t="s">
        <v>32</v>
      </c>
      <c r="T241" s="9">
        <v>530</v>
      </c>
      <c r="U241" s="9">
        <v>500</v>
      </c>
      <c r="V241" s="9">
        <v>500</v>
      </c>
      <c r="W241" s="9">
        <v>500</v>
      </c>
      <c r="X241" s="9">
        <v>500</v>
      </c>
      <c r="Y241" s="9">
        <v>500</v>
      </c>
      <c r="Z241" s="4">
        <f>T241+U241+V241+W241+X241+Y241</f>
        <v>3030</v>
      </c>
      <c r="AA241" s="8">
        <v>2026</v>
      </c>
      <c r="AB241" s="82"/>
      <c r="AC241" s="17"/>
      <c r="AD241" s="17"/>
    </row>
    <row r="242" spans="1:32" s="2" customFormat="1" ht="45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2" t="s">
        <v>102</v>
      </c>
      <c r="S242" s="23" t="s">
        <v>28</v>
      </c>
      <c r="T242" s="50">
        <v>1</v>
      </c>
      <c r="U242" s="50">
        <v>1</v>
      </c>
      <c r="V242" s="50">
        <v>1</v>
      </c>
      <c r="W242" s="50">
        <v>1</v>
      </c>
      <c r="X242" s="50">
        <v>1</v>
      </c>
      <c r="Y242" s="50">
        <v>1</v>
      </c>
      <c r="Z242" s="52">
        <v>1</v>
      </c>
      <c r="AA242" s="23">
        <v>2026</v>
      </c>
      <c r="AB242" s="85"/>
      <c r="AC242" s="15"/>
      <c r="AD242" s="15"/>
      <c r="AE242" s="16"/>
      <c r="AF242" s="16"/>
    </row>
    <row r="243" spans="1:32" s="10" customFormat="1" ht="44.25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2" t="s">
        <v>121</v>
      </c>
      <c r="S243" s="6" t="s">
        <v>32</v>
      </c>
      <c r="T243" s="9">
        <v>250</v>
      </c>
      <c r="U243" s="9">
        <v>2000</v>
      </c>
      <c r="V243" s="9">
        <v>200</v>
      </c>
      <c r="W243" s="9">
        <v>200</v>
      </c>
      <c r="X243" s="9">
        <v>200</v>
      </c>
      <c r="Y243" s="9">
        <v>200</v>
      </c>
      <c r="Z243" s="4">
        <f>T243+U243+V243+W243+X243+Y243</f>
        <v>3050</v>
      </c>
      <c r="AA243" s="6">
        <v>2026</v>
      </c>
      <c r="AB243" s="82"/>
      <c r="AC243" s="17"/>
      <c r="AD243" s="17"/>
      <c r="AE243" s="1"/>
      <c r="AF243" s="1"/>
    </row>
    <row r="244" spans="1:32" s="10" customFormat="1" x14ac:dyDescent="0.25">
      <c r="A244" s="128" t="s">
        <v>30</v>
      </c>
      <c r="B244" s="128"/>
      <c r="C244" s="128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  <c r="P244" s="128"/>
      <c r="Q244" s="128"/>
      <c r="R244" s="128"/>
      <c r="S244" s="128"/>
      <c r="T244" s="128"/>
      <c r="U244" s="128"/>
      <c r="V244" s="128"/>
      <c r="W244" s="128"/>
      <c r="X244" s="128"/>
      <c r="Y244" s="128"/>
      <c r="Z244" s="128"/>
      <c r="AA244" s="128"/>
      <c r="AB244" s="77"/>
      <c r="AC244" s="17"/>
      <c r="AD244" s="17"/>
      <c r="AE244" s="1"/>
      <c r="AF244" s="1"/>
    </row>
    <row r="245" spans="1:32" x14ac:dyDescent="0.25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54"/>
      <c r="S245" s="54"/>
      <c r="T245" s="94"/>
      <c r="U245" s="116"/>
      <c r="V245" s="73"/>
      <c r="W245" s="54"/>
      <c r="X245" s="54"/>
      <c r="Y245" s="54"/>
      <c r="Z245" s="54"/>
      <c r="AA245" s="53" t="s">
        <v>48</v>
      </c>
    </row>
    <row r="246" spans="1:32" x14ac:dyDescent="0.25">
      <c r="A246" s="134" t="s">
        <v>185</v>
      </c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  <c r="AA246" s="134"/>
    </row>
  </sheetData>
  <mergeCells count="74">
    <mergeCell ref="R220:R222"/>
    <mergeCell ref="S220:S222"/>
    <mergeCell ref="R163:R165"/>
    <mergeCell ref="S163:S165"/>
    <mergeCell ref="R154:R156"/>
    <mergeCell ref="S154:S156"/>
    <mergeCell ref="R175:R177"/>
    <mergeCell ref="S175:S177"/>
    <mergeCell ref="R179:R181"/>
    <mergeCell ref="S179:S181"/>
    <mergeCell ref="R183:R185"/>
    <mergeCell ref="S183:S185"/>
    <mergeCell ref="R103:R105"/>
    <mergeCell ref="S103:S105"/>
    <mergeCell ref="A5:AA5"/>
    <mergeCell ref="A6:AA6"/>
    <mergeCell ref="A8:AA8"/>
    <mergeCell ref="R52:R54"/>
    <mergeCell ref="S52:S54"/>
    <mergeCell ref="R68:R70"/>
    <mergeCell ref="S68:S70"/>
    <mergeCell ref="S123:S125"/>
    <mergeCell ref="R115:R117"/>
    <mergeCell ref="S115:S117"/>
    <mergeCell ref="R119:R121"/>
    <mergeCell ref="S119:S121"/>
    <mergeCell ref="A246:AA246"/>
    <mergeCell ref="R31:R34"/>
    <mergeCell ref="S31:S34"/>
    <mergeCell ref="R89:R91"/>
    <mergeCell ref="S89:S91"/>
    <mergeCell ref="R99:R101"/>
    <mergeCell ref="S99:S101"/>
    <mergeCell ref="R111:R113"/>
    <mergeCell ref="S111:S113"/>
    <mergeCell ref="R47:R50"/>
    <mergeCell ref="S47:S50"/>
    <mergeCell ref="R107:R109"/>
    <mergeCell ref="S107:S109"/>
    <mergeCell ref="R123:R125"/>
    <mergeCell ref="R159:R161"/>
    <mergeCell ref="S159:S161"/>
    <mergeCell ref="V1:AA1"/>
    <mergeCell ref="A244:AA244"/>
    <mergeCell ref="A13:C13"/>
    <mergeCell ref="D13:E13"/>
    <mergeCell ref="F13:G13"/>
    <mergeCell ref="A12:Q12"/>
    <mergeCell ref="H13:Q13"/>
    <mergeCell ref="S12:S13"/>
    <mergeCell ref="R12:R13"/>
    <mergeCell ref="Z12:AA12"/>
    <mergeCell ref="T12:Y12"/>
    <mergeCell ref="A10:AA10"/>
    <mergeCell ref="A9:AA9"/>
    <mergeCell ref="A3:AA3"/>
    <mergeCell ref="V2:AA2"/>
    <mergeCell ref="A4:AA4"/>
    <mergeCell ref="R127:R129"/>
    <mergeCell ref="S127:S129"/>
    <mergeCell ref="R167:R169"/>
    <mergeCell ref="S167:S169"/>
    <mergeCell ref="R171:R173"/>
    <mergeCell ref="S171:S173"/>
    <mergeCell ref="R132:R134"/>
    <mergeCell ref="S132:S134"/>
    <mergeCell ref="R136:R138"/>
    <mergeCell ref="S136:S138"/>
    <mergeCell ref="R149:R151"/>
    <mergeCell ref="S149:S151"/>
    <mergeCell ref="R141:R143"/>
    <mergeCell ref="S141:S143"/>
    <mergeCell ref="R145:R147"/>
    <mergeCell ref="S145:S147"/>
  </mergeCells>
  <pageMargins left="0.39370078740157483" right="0.39370078740157483" top="0.70866141732283472" bottom="0.39370078740157483" header="0" footer="0"/>
  <pageSetup paperSize="9" scale="64" fitToHeight="0" orientation="landscape" r:id="rId1"/>
  <headerFooter differentFirst="1">
    <oddHeader>&amp;C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:B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Всего-дор</vt:lpstr>
      <vt:lpstr>Лист1</vt:lpstr>
      <vt:lpstr>'Всего-дор'!Заголовки_для_печати</vt:lpstr>
      <vt:lpstr>'Всего-дор'!Область_печати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2022-09-14T13:38:23Z</dcterms:modified>
</cp:coreProperties>
</file>